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531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83" i="1" l="1"/>
  <c r="P81" i="1"/>
  <c r="P80" i="1"/>
  <c r="P79" i="1"/>
  <c r="P78" i="1"/>
  <c r="R30" i="1"/>
  <c r="T73" i="1"/>
  <c r="P73" i="1"/>
  <c r="P72" i="1"/>
  <c r="T72" i="1"/>
  <c r="T71" i="1"/>
  <c r="P71" i="1"/>
  <c r="P60" i="1"/>
  <c r="T61" i="1"/>
  <c r="T31" i="1"/>
  <c r="P15" i="1"/>
  <c r="P75" i="1" l="1"/>
  <c r="H13" i="1"/>
  <c r="P13" i="1" s="1"/>
  <c r="H43" i="1"/>
  <c r="P43" i="1" s="1"/>
  <c r="H73" i="1"/>
  <c r="R78" i="1" l="1"/>
  <c r="T85" i="1"/>
  <c r="L85" i="1"/>
  <c r="H85" i="1"/>
  <c r="H55" i="1"/>
  <c r="L55" i="1" s="1"/>
  <c r="P55" i="1"/>
  <c r="T55" i="1" s="1"/>
  <c r="R25" i="1"/>
  <c r="P25" i="1"/>
  <c r="H25" i="1"/>
  <c r="L25" i="1" s="1"/>
  <c r="D89" i="1"/>
  <c r="H88" i="1"/>
  <c r="L88" i="1" s="1"/>
  <c r="H87" i="1"/>
  <c r="L87" i="1" s="1"/>
  <c r="H86" i="1"/>
  <c r="L86" i="1" s="1"/>
  <c r="H81" i="1"/>
  <c r="L81" i="1" s="1"/>
  <c r="H80" i="1"/>
  <c r="L80" i="1" s="1"/>
  <c r="H79" i="1"/>
  <c r="L79" i="1" s="1"/>
  <c r="H78" i="1"/>
  <c r="D75" i="1"/>
  <c r="L74" i="1"/>
  <c r="H74" i="1"/>
  <c r="J73" i="1"/>
  <c r="L73" i="1" s="1"/>
  <c r="J72" i="1"/>
  <c r="F72" i="1"/>
  <c r="H72" i="1" s="1"/>
  <c r="H71" i="1"/>
  <c r="H69" i="1"/>
  <c r="D59" i="1"/>
  <c r="H58" i="1"/>
  <c r="L58" i="1" s="1"/>
  <c r="H57" i="1"/>
  <c r="L57" i="1" s="1"/>
  <c r="H56" i="1"/>
  <c r="L56" i="1" s="1"/>
  <c r="H51" i="1"/>
  <c r="L51" i="1" s="1"/>
  <c r="L50" i="1"/>
  <c r="H50" i="1"/>
  <c r="L49" i="1"/>
  <c r="H49" i="1"/>
  <c r="H48" i="1"/>
  <c r="H52" i="1" s="1"/>
  <c r="H53" i="1" s="1"/>
  <c r="H59" i="1" s="1"/>
  <c r="D45" i="1"/>
  <c r="L44" i="1"/>
  <c r="H44" i="1"/>
  <c r="J43" i="1"/>
  <c r="L43" i="1" s="1"/>
  <c r="J42" i="1"/>
  <c r="F42" i="1"/>
  <c r="H42" i="1" s="1"/>
  <c r="L42" i="1" s="1"/>
  <c r="H41" i="1"/>
  <c r="H39" i="1"/>
  <c r="H45" i="1" s="1"/>
  <c r="H60" i="1" s="1"/>
  <c r="L41" i="1" l="1"/>
  <c r="P41" i="1"/>
  <c r="P45" i="1" s="1"/>
  <c r="H75" i="1"/>
  <c r="P69" i="1"/>
  <c r="L72" i="1"/>
  <c r="H82" i="1"/>
  <c r="H83" i="1" s="1"/>
  <c r="L71" i="1"/>
  <c r="L48" i="1"/>
  <c r="L52" i="1" s="1"/>
  <c r="L59" i="1" s="1"/>
  <c r="H89" i="1"/>
  <c r="L78" i="1"/>
  <c r="L82" i="1" s="1"/>
  <c r="L89" i="1" s="1"/>
  <c r="T25" i="1"/>
  <c r="L69" i="1"/>
  <c r="L75" i="1" s="1"/>
  <c r="L39" i="1"/>
  <c r="L45" i="1" l="1"/>
  <c r="L60" i="1" s="1"/>
  <c r="H90" i="1"/>
  <c r="P90" i="1" s="1"/>
  <c r="L90" i="1"/>
  <c r="P28" i="1"/>
  <c r="P58" i="1" s="1"/>
  <c r="P27" i="1"/>
  <c r="T27" i="1" s="1"/>
  <c r="P26" i="1"/>
  <c r="P56" i="1" s="1"/>
  <c r="P86" i="1" s="1"/>
  <c r="T86" i="1" s="1"/>
  <c r="R21" i="1"/>
  <c r="R51" i="1" s="1"/>
  <c r="R81" i="1" s="1"/>
  <c r="R20" i="1"/>
  <c r="R50" i="1" s="1"/>
  <c r="R80" i="1" s="1"/>
  <c r="R19" i="1"/>
  <c r="R49" i="1" s="1"/>
  <c r="R79" i="1" s="1"/>
  <c r="R18" i="1"/>
  <c r="R48" i="1" s="1"/>
  <c r="P21" i="1"/>
  <c r="P51" i="1" s="1"/>
  <c r="T51" i="1" s="1"/>
  <c r="P20" i="1"/>
  <c r="P50" i="1" s="1"/>
  <c r="T50" i="1" s="1"/>
  <c r="P19" i="1"/>
  <c r="P49" i="1" s="1"/>
  <c r="T49" i="1" s="1"/>
  <c r="P18" i="1"/>
  <c r="P48" i="1" s="1"/>
  <c r="T74" i="1"/>
  <c r="D15" i="1"/>
  <c r="D29" i="1"/>
  <c r="T44" i="1"/>
  <c r="T43" i="1"/>
  <c r="T42" i="1"/>
  <c r="T41" i="1"/>
  <c r="T39" i="1"/>
  <c r="T69" i="1" s="1"/>
  <c r="T14" i="1"/>
  <c r="T13" i="1"/>
  <c r="T12" i="1"/>
  <c r="T11" i="1"/>
  <c r="T9" i="1"/>
  <c r="H27" i="1"/>
  <c r="L27" i="1" s="1"/>
  <c r="H20" i="1"/>
  <c r="L20" i="1" s="1"/>
  <c r="F12" i="1"/>
  <c r="H12" i="1" s="1"/>
  <c r="J13" i="1"/>
  <c r="J12" i="1"/>
  <c r="H11" i="1"/>
  <c r="L11" i="1" s="1"/>
  <c r="H28" i="1"/>
  <c r="L28" i="1" s="1"/>
  <c r="H26" i="1"/>
  <c r="L26" i="1" s="1"/>
  <c r="H21" i="1"/>
  <c r="L21" i="1" s="1"/>
  <c r="H19" i="1"/>
  <c r="L19" i="1" s="1"/>
  <c r="H18" i="1"/>
  <c r="L18" i="1" s="1"/>
  <c r="H14" i="1"/>
  <c r="L14" i="1"/>
  <c r="H9" i="1"/>
  <c r="L9" i="1" s="1"/>
  <c r="T58" i="1" l="1"/>
  <c r="P88" i="1"/>
  <c r="T88" i="1" s="1"/>
  <c r="T81" i="1"/>
  <c r="T80" i="1"/>
  <c r="T78" i="1"/>
  <c r="T28" i="1"/>
  <c r="T26" i="1"/>
  <c r="P57" i="1"/>
  <c r="T75" i="1"/>
  <c r="R75" i="1" s="1"/>
  <c r="P52" i="1"/>
  <c r="T56" i="1"/>
  <c r="T48" i="1"/>
  <c r="T52" i="1" s="1"/>
  <c r="L12" i="1"/>
  <c r="T15" i="1"/>
  <c r="R15" i="1" s="1"/>
  <c r="T45" i="1"/>
  <c r="R45" i="1" s="1"/>
  <c r="H22" i="1"/>
  <c r="H23" i="1" s="1"/>
  <c r="H29" i="1" s="1"/>
  <c r="L22" i="1"/>
  <c r="L29" i="1" s="1"/>
  <c r="L13" i="1"/>
  <c r="H15" i="1"/>
  <c r="T57" i="1" l="1"/>
  <c r="P87" i="1"/>
  <c r="T87" i="1" s="1"/>
  <c r="T79" i="1"/>
  <c r="T82" i="1" s="1"/>
  <c r="P82" i="1"/>
  <c r="P89" i="1" s="1"/>
  <c r="P59" i="1"/>
  <c r="L15" i="1"/>
  <c r="L30" i="1" s="1"/>
  <c r="T21" i="1"/>
  <c r="T18" i="1"/>
  <c r="P22" i="1"/>
  <c r="P29" i="1" s="1"/>
  <c r="T19" i="1"/>
  <c r="T20" i="1"/>
  <c r="H30" i="1"/>
  <c r="P30" i="1" s="1"/>
  <c r="T89" i="1" l="1"/>
  <c r="R89" i="1" s="1"/>
  <c r="T22" i="1"/>
  <c r="T29" i="1" s="1"/>
  <c r="T59" i="1"/>
  <c r="T90" i="1" l="1"/>
  <c r="T91" i="1" s="1"/>
  <c r="T60" i="1"/>
  <c r="R59" i="1"/>
  <c r="T30" i="1"/>
  <c r="R29" i="1"/>
  <c r="R90" i="1" l="1"/>
  <c r="R60" i="1"/>
</calcChain>
</file>

<file path=xl/sharedStrings.xml><?xml version="1.0" encoding="utf-8"?>
<sst xmlns="http://schemas.openxmlformats.org/spreadsheetml/2006/main" count="462" uniqueCount="55">
  <si>
    <t>Kulutuskohde</t>
  </si>
  <si>
    <t>Hinta</t>
  </si>
  <si>
    <t>Kustannus</t>
  </si>
  <si>
    <t>€/vuosi</t>
  </si>
  <si>
    <t>ASUMINEN</t>
  </si>
  <si>
    <t>Kaukolämpö</t>
  </si>
  <si>
    <t>Asunto</t>
  </si>
  <si>
    <t>m2</t>
  </si>
  <si>
    <t>c/kWh</t>
  </si>
  <si>
    <t>kWh</t>
  </si>
  <si>
    <t>kWh/m2</t>
  </si>
  <si>
    <t>Sähkö</t>
  </si>
  <si>
    <t>Kesämökki</t>
  </si>
  <si>
    <t>Ominaiskulutus</t>
  </si>
  <si>
    <t>Vuosikulutus</t>
  </si>
  <si>
    <t>Koivuklapit</t>
  </si>
  <si>
    <t>€/pm3</t>
  </si>
  <si>
    <t>Yhteensä</t>
  </si>
  <si>
    <t>kWh/pm3</t>
  </si>
  <si>
    <t xml:space="preserve">  Kulutus</t>
  </si>
  <si>
    <t>LIIKENNE</t>
  </si>
  <si>
    <t>Polttoaineet</t>
  </si>
  <si>
    <t>Auto</t>
  </si>
  <si>
    <t>km</t>
  </si>
  <si>
    <t>l/100 km</t>
  </si>
  <si>
    <t>l</t>
  </si>
  <si>
    <t>€/l</t>
  </si>
  <si>
    <t>Linja-auto</t>
  </si>
  <si>
    <t>Lentokone</t>
  </si>
  <si>
    <t>Juna</t>
  </si>
  <si>
    <t>Metro</t>
  </si>
  <si>
    <t>kWh/km</t>
  </si>
  <si>
    <t>=</t>
  </si>
  <si>
    <t>ASUMINEN JA LIIKENNE</t>
  </si>
  <si>
    <t>Liikenne yhteensä</t>
  </si>
  <si>
    <t>Asuminen yhteensä</t>
  </si>
  <si>
    <t>Taloyhtiö</t>
  </si>
  <si>
    <t>pm3</t>
  </si>
  <si>
    <t>Laiva</t>
  </si>
  <si>
    <t>Raitiovaunu</t>
  </si>
  <si>
    <t>Päästökerroin</t>
  </si>
  <si>
    <t>g/kWh</t>
  </si>
  <si>
    <t>Vuosipäästö</t>
  </si>
  <si>
    <t>kgCO2</t>
  </si>
  <si>
    <t>Säästö</t>
  </si>
  <si>
    <t>Liikenne yht.</t>
  </si>
  <si>
    <t>Asuminen yht.</t>
  </si>
  <si>
    <t>g/km</t>
  </si>
  <si>
    <t>ENERGIAKUSTANNUKSET 2009</t>
  </si>
  <si>
    <t>CO2-PÄÄSTÖT 2009</t>
  </si>
  <si>
    <t>ENERGIAKUSTANNUKSET 2012</t>
  </si>
  <si>
    <t>CO2-PÄÄSTÖT 2012</t>
  </si>
  <si>
    <t>ENERGIAKUSTANNUKSET TULEVAISUUDESSA</t>
  </si>
  <si>
    <t>CO2-PÄÄSTÖT TULEVAISUUDESSA</t>
  </si>
  <si>
    <t>PERHEEN ENERGIAKUSTANNUKSET JA PÄÄSTÖT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</si>
</sst>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r_-;\-* #,##0.00\ _k_r_-;_-* &quot;-&quot;??\ _k_r_-;_-@_-"/>
    <numFmt numFmtId="164" formatCode="0.0"/>
    <numFmt numFmtId="165" formatCode="_-* #,##0\ _k_r_-;\-* #,##0\ _k_r_-;_-* &quot;-&quot;??\ _k_r_-;_-@_-"/>
    <numFmt numFmtId="166" formatCode="_-* #,##0.0\ _k_r_-;\-* #,##0.0\ _k_r_-;_-* &quot;-&quot;??\ _k_r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164" fontId="0" fillId="0" borderId="0" xfId="0" applyNumberFormat="1" applyBorder="1"/>
    <xf numFmtId="164" fontId="0" fillId="0" borderId="6" xfId="0" applyNumberFormat="1" applyBorder="1"/>
    <xf numFmtId="0" fontId="2" fillId="0" borderId="10" xfId="0" applyFont="1" applyBorder="1"/>
    <xf numFmtId="0" fontId="2" fillId="0" borderId="11" xfId="0" applyFont="1" applyBorder="1"/>
    <xf numFmtId="0" fontId="0" fillId="0" borderId="8" xfId="0" applyFill="1" applyBorder="1"/>
    <xf numFmtId="165" fontId="0" fillId="0" borderId="0" xfId="1" applyNumberFormat="1" applyFont="1" applyBorder="1"/>
    <xf numFmtId="165" fontId="2" fillId="0" borderId="11" xfId="1" applyNumberFormat="1" applyFont="1" applyBorder="1"/>
    <xf numFmtId="165" fontId="0" fillId="0" borderId="3" xfId="1" applyNumberFormat="1" applyFont="1" applyBorder="1"/>
    <xf numFmtId="0" fontId="0" fillId="0" borderId="0" xfId="0" applyFill="1" applyBorder="1" applyAlignment="1">
      <alignment horizontal="right"/>
    </xf>
    <xf numFmtId="0" fontId="0" fillId="0" borderId="3" xfId="0" applyFill="1" applyBorder="1"/>
    <xf numFmtId="165" fontId="2" fillId="0" borderId="1" xfId="1" applyNumberFormat="1" applyFont="1" applyBorder="1"/>
    <xf numFmtId="165" fontId="2" fillId="0" borderId="1" xfId="0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165" fontId="2" fillId="0" borderId="15" xfId="1" applyNumberFormat="1" applyFont="1" applyBorder="1"/>
    <xf numFmtId="165" fontId="2" fillId="0" borderId="14" xfId="1" applyNumberFormat="1" applyFont="1" applyBorder="1"/>
    <xf numFmtId="165" fontId="2" fillId="0" borderId="13" xfId="1" applyNumberFormat="1" applyFont="1" applyBorder="1"/>
    <xf numFmtId="0" fontId="2" fillId="0" borderId="2" xfId="0" applyFont="1" applyBorder="1"/>
    <xf numFmtId="0" fontId="2" fillId="0" borderId="2" xfId="0" applyFont="1" applyFill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7" xfId="0" applyFont="1" applyBorder="1"/>
    <xf numFmtId="165" fontId="0" fillId="0" borderId="8" xfId="1" applyNumberFormat="1" applyFont="1" applyBorder="1"/>
    <xf numFmtId="165" fontId="0" fillId="0" borderId="5" xfId="1" applyNumberFormat="1" applyFont="1" applyBorder="1"/>
    <xf numFmtId="165" fontId="2" fillId="0" borderId="10" xfId="1" applyNumberFormat="1" applyFont="1" applyBorder="1"/>
    <xf numFmtId="0" fontId="2" fillId="0" borderId="12" xfId="0" applyFont="1" applyBorder="1"/>
    <xf numFmtId="165" fontId="0" fillId="0" borderId="2" xfId="1" applyNumberFormat="1" applyFont="1" applyBorder="1"/>
    <xf numFmtId="0" fontId="0" fillId="0" borderId="4" xfId="0" applyFill="1" applyBorder="1"/>
    <xf numFmtId="0" fontId="0" fillId="0" borderId="9" xfId="0" applyFill="1" applyBorder="1"/>
    <xf numFmtId="165" fontId="2" fillId="0" borderId="10" xfId="0" applyNumberFormat="1" applyFont="1" applyBorder="1"/>
    <xf numFmtId="0" fontId="2" fillId="0" borderId="12" xfId="0" applyFont="1" applyFill="1" applyBorder="1"/>
    <xf numFmtId="1" fontId="0" fillId="0" borderId="0" xfId="1" applyNumberFormat="1" applyFont="1" applyBorder="1"/>
    <xf numFmtId="2" fontId="0" fillId="0" borderId="0" xfId="0" applyNumberFormat="1" applyBorder="1"/>
    <xf numFmtId="165" fontId="0" fillId="0" borderId="0" xfId="1" applyNumberFormat="1" applyFont="1"/>
    <xf numFmtId="0" fontId="2" fillId="0" borderId="8" xfId="0" applyFont="1" applyFill="1" applyBorder="1"/>
    <xf numFmtId="0" fontId="2" fillId="0" borderId="6" xfId="0" applyFont="1" applyBorder="1" applyAlignment="1">
      <alignment horizontal="right"/>
    </xf>
    <xf numFmtId="165" fontId="2" fillId="0" borderId="15" xfId="0" applyNumberFormat="1" applyFont="1" applyBorder="1"/>
    <xf numFmtId="165" fontId="2" fillId="0" borderId="13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0" xfId="0" applyFont="1"/>
    <xf numFmtId="1" fontId="2" fillId="0" borderId="11" xfId="0" applyNumberFormat="1" applyFont="1" applyBorder="1"/>
    <xf numFmtId="0" fontId="0" fillId="0" borderId="12" xfId="0" applyBorder="1"/>
    <xf numFmtId="166" fontId="0" fillId="0" borderId="8" xfId="1" applyNumberFormat="1" applyFont="1" applyBorder="1"/>
    <xf numFmtId="0" fontId="0" fillId="0" borderId="0" xfId="0" applyFill="1" applyBorder="1"/>
    <xf numFmtId="165" fontId="0" fillId="0" borderId="6" xfId="1" applyNumberFormat="1" applyFont="1" applyBorder="1"/>
    <xf numFmtId="165" fontId="2" fillId="0" borderId="14" xfId="0" applyNumberFormat="1" applyFont="1" applyBorder="1"/>
    <xf numFmtId="165" fontId="2" fillId="0" borderId="4" xfId="0" applyNumberFormat="1" applyFont="1" applyBorder="1"/>
    <xf numFmtId="0" fontId="2" fillId="0" borderId="9" xfId="0" applyFont="1" applyBorder="1"/>
    <xf numFmtId="165" fontId="2" fillId="0" borderId="9" xfId="0" applyNumberFormat="1" applyFont="1" applyBorder="1"/>
    <xf numFmtId="165" fontId="2" fillId="0" borderId="7" xfId="0" applyNumberFormat="1" applyFont="1" applyBorder="1"/>
    <xf numFmtId="0" fontId="0" fillId="0" borderId="9" xfId="0" applyFill="1" applyBorder="1" applyAlignment="1">
      <alignment horizontal="right"/>
    </xf>
    <xf numFmtId="2" fontId="0" fillId="0" borderId="6" xfId="0" applyNumberFormat="1" applyBorder="1"/>
    <xf numFmtId="1" fontId="0" fillId="0" borderId="0" xfId="0" applyNumberFormat="1" applyBorder="1"/>
    <xf numFmtId="43" fontId="2" fillId="0" borderId="15" xfId="1" applyFont="1" applyBorder="1"/>
    <xf numFmtId="165" fontId="2" fillId="0" borderId="0" xfId="1" applyNumberFormat="1" applyFont="1"/>
    <xf numFmtId="9" fontId="2" fillId="0" borderId="0" xfId="2" applyFont="1" applyAlignment="1">
      <alignment horizontal="center"/>
    </xf>
    <xf numFmtId="165" fontId="0" fillId="0" borderId="0" xfId="0" applyNumberFormat="1" applyBorder="1"/>
    <xf numFmtId="0" fontId="2" fillId="0" borderId="0" xfId="0" applyFont="1" applyFill="1" applyBorder="1"/>
    <xf numFmtId="9" fontId="2" fillId="0" borderId="0" xfId="2" applyFont="1" applyBorder="1" applyAlignment="1">
      <alignment horizontal="center"/>
    </xf>
    <xf numFmtId="0" fontId="0" fillId="0" borderId="15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1"/>
  <sheetViews>
    <sheetView showGridLines="0" tabSelected="1" topLeftCell="A73" workbookViewId="0">
      <selection activeCell="P3" sqref="P3"/>
    </sheetView>
  </sheetViews>
  <sheetFormatPr defaultRowHeight="15" x14ac:dyDescent="0.25"/>
  <cols>
    <col min="1" max="1" width="3.140625" customWidth="1"/>
    <col min="2" max="2" width="2.140625" customWidth="1"/>
    <col min="3" max="3" width="10.85546875" customWidth="1"/>
    <col min="4" max="4" width="6.42578125" customWidth="1"/>
    <col min="5" max="5" width="5.7109375" customWidth="1"/>
    <col min="6" max="6" width="5.42578125" customWidth="1"/>
    <col min="7" max="7" width="9.140625" customWidth="1"/>
    <col min="8" max="8" width="12.5703125" bestFit="1" customWidth="1"/>
    <col min="9" max="9" width="5.5703125" customWidth="1"/>
    <col min="10" max="10" width="5.42578125" customWidth="1"/>
    <col min="11" max="11" width="6.7109375" customWidth="1"/>
    <col min="12" max="12" width="11.42578125" customWidth="1"/>
    <col min="14" max="14" width="2.85546875" customWidth="1"/>
    <col min="15" max="15" width="18.42578125" customWidth="1"/>
    <col min="16" max="16" width="12.5703125" bestFit="1" customWidth="1"/>
    <col min="20" max="20" width="12.42578125" bestFit="1" customWidth="1"/>
  </cols>
  <sheetData>
    <row r="1" spans="1:28" x14ac:dyDescent="0.25">
      <c r="A1" s="52" t="s">
        <v>54</v>
      </c>
    </row>
    <row r="3" spans="1:28" x14ac:dyDescent="0.25">
      <c r="B3" t="s">
        <v>48</v>
      </c>
      <c r="N3" t="s">
        <v>49</v>
      </c>
      <c r="AB3" t="s">
        <v>49</v>
      </c>
    </row>
    <row r="5" spans="1:28" x14ac:dyDescent="0.25">
      <c r="B5" s="28" t="s">
        <v>0</v>
      </c>
      <c r="C5" s="30"/>
      <c r="D5" s="30" t="s">
        <v>19</v>
      </c>
      <c r="E5" s="30"/>
      <c r="F5" s="30" t="s">
        <v>13</v>
      </c>
      <c r="G5" s="30"/>
      <c r="H5" s="28" t="s">
        <v>14</v>
      </c>
      <c r="I5" s="33"/>
      <c r="J5" s="30" t="s">
        <v>1</v>
      </c>
      <c r="K5" s="30"/>
      <c r="L5" s="22" t="s">
        <v>2</v>
      </c>
      <c r="N5" s="28" t="s">
        <v>0</v>
      </c>
      <c r="O5" s="30"/>
      <c r="P5" s="30" t="s">
        <v>14</v>
      </c>
      <c r="Q5" s="30"/>
      <c r="R5" s="30" t="s">
        <v>40</v>
      </c>
      <c r="S5" s="30"/>
      <c r="T5" s="22" t="s">
        <v>42</v>
      </c>
    </row>
    <row r="6" spans="1:28" x14ac:dyDescent="0.25">
      <c r="B6" s="31"/>
      <c r="C6" s="32"/>
      <c r="D6" s="32"/>
      <c r="E6" s="32"/>
      <c r="F6" s="32"/>
      <c r="G6" s="32"/>
      <c r="H6" s="31"/>
      <c r="I6" s="34"/>
      <c r="J6" s="32"/>
      <c r="K6" s="32"/>
      <c r="L6" s="23" t="s">
        <v>3</v>
      </c>
      <c r="N6" s="31"/>
      <c r="O6" s="32"/>
      <c r="P6" s="32"/>
      <c r="Q6" s="32"/>
      <c r="R6" s="48"/>
      <c r="S6" s="32"/>
      <c r="T6" s="51" t="s">
        <v>43</v>
      </c>
    </row>
    <row r="7" spans="1:28" x14ac:dyDescent="0.25">
      <c r="B7" s="28" t="s">
        <v>4</v>
      </c>
      <c r="C7" s="2"/>
      <c r="D7" s="2"/>
      <c r="E7" s="2"/>
      <c r="F7" s="2"/>
      <c r="G7" s="2"/>
      <c r="H7" s="1"/>
      <c r="I7" s="3"/>
      <c r="J7" s="2"/>
      <c r="K7" s="2"/>
      <c r="L7" s="22"/>
      <c r="N7" s="28" t="s">
        <v>4</v>
      </c>
      <c r="O7" s="2"/>
      <c r="P7" s="2"/>
      <c r="Q7" s="2"/>
      <c r="R7" s="2"/>
      <c r="S7" s="2"/>
      <c r="T7" s="22"/>
    </row>
    <row r="8" spans="1:28" x14ac:dyDescent="0.25">
      <c r="B8" s="7" t="s">
        <v>5</v>
      </c>
      <c r="C8" s="8"/>
      <c r="D8" s="8"/>
      <c r="E8" s="8"/>
      <c r="F8" s="8"/>
      <c r="G8" s="8"/>
      <c r="H8" s="7"/>
      <c r="I8" s="9"/>
      <c r="J8" s="8"/>
      <c r="K8" s="8"/>
      <c r="L8" s="24"/>
      <c r="N8" s="7" t="s">
        <v>5</v>
      </c>
      <c r="O8" s="8"/>
      <c r="P8" s="8"/>
      <c r="Q8" s="8"/>
      <c r="R8" s="8"/>
      <c r="S8" s="8"/>
      <c r="T8" s="24"/>
    </row>
    <row r="9" spans="1:28" x14ac:dyDescent="0.25">
      <c r="B9" s="7"/>
      <c r="C9" s="8" t="s">
        <v>6</v>
      </c>
      <c r="D9" s="8">
        <v>83</v>
      </c>
      <c r="E9" s="8" t="s">
        <v>7</v>
      </c>
      <c r="F9" s="8">
        <v>162</v>
      </c>
      <c r="G9" s="8" t="s">
        <v>10</v>
      </c>
      <c r="H9" s="35">
        <f>D9*F9</f>
        <v>13446</v>
      </c>
      <c r="I9" s="9" t="s">
        <v>9</v>
      </c>
      <c r="J9" s="10">
        <v>6.9</v>
      </c>
      <c r="K9" s="8" t="s">
        <v>8</v>
      </c>
      <c r="L9" s="25">
        <f>H9*J9/100</f>
        <v>927.77400000000011</v>
      </c>
      <c r="N9" s="7"/>
      <c r="O9" s="8" t="s">
        <v>6</v>
      </c>
      <c r="P9" s="15">
        <v>13446</v>
      </c>
      <c r="Q9" s="8" t="s">
        <v>9</v>
      </c>
      <c r="R9" s="8">
        <v>250</v>
      </c>
      <c r="S9" s="8" t="s">
        <v>41</v>
      </c>
      <c r="T9" s="49">
        <f>P9*R9/1000</f>
        <v>3361.5</v>
      </c>
    </row>
    <row r="10" spans="1:28" x14ac:dyDescent="0.25">
      <c r="B10" s="7" t="s">
        <v>11</v>
      </c>
      <c r="C10" s="8"/>
      <c r="D10" s="8"/>
      <c r="E10" s="8"/>
      <c r="F10" s="8"/>
      <c r="G10" s="8"/>
      <c r="H10" s="35"/>
      <c r="I10" s="9"/>
      <c r="J10" s="10"/>
      <c r="K10" s="8"/>
      <c r="L10" s="25"/>
      <c r="N10" s="7" t="s">
        <v>11</v>
      </c>
      <c r="O10" s="8"/>
      <c r="P10" s="15"/>
      <c r="Q10" s="8"/>
      <c r="R10" s="8"/>
      <c r="S10" s="8"/>
      <c r="T10" s="24"/>
    </row>
    <row r="11" spans="1:28" x14ac:dyDescent="0.25">
      <c r="B11" s="7"/>
      <c r="C11" s="8" t="s">
        <v>36</v>
      </c>
      <c r="D11" s="8">
        <v>83</v>
      </c>
      <c r="E11" s="8" t="s">
        <v>7</v>
      </c>
      <c r="F11" s="8">
        <v>15</v>
      </c>
      <c r="G11" s="8" t="s">
        <v>10</v>
      </c>
      <c r="H11" s="35">
        <f>D11*F11</f>
        <v>1245</v>
      </c>
      <c r="I11" s="9" t="s">
        <v>9</v>
      </c>
      <c r="J11" s="10">
        <v>17</v>
      </c>
      <c r="K11" s="8" t="s">
        <v>8</v>
      </c>
      <c r="L11" s="25">
        <f>H11*J11/100</f>
        <v>211.65</v>
      </c>
      <c r="N11" s="7"/>
      <c r="O11" s="8" t="s">
        <v>36</v>
      </c>
      <c r="P11" s="15">
        <v>1245</v>
      </c>
      <c r="Q11" s="8" t="s">
        <v>9</v>
      </c>
      <c r="R11" s="8">
        <v>180</v>
      </c>
      <c r="S11" s="8" t="s">
        <v>41</v>
      </c>
      <c r="T11" s="49">
        <f t="shared" ref="T11:T14" si="0">P11*R11/1000</f>
        <v>224.1</v>
      </c>
    </row>
    <row r="12" spans="1:28" x14ac:dyDescent="0.25">
      <c r="B12" s="7"/>
      <c r="C12" s="8" t="s">
        <v>6</v>
      </c>
      <c r="D12" s="8">
        <v>83</v>
      </c>
      <c r="E12" s="8" t="s">
        <v>7</v>
      </c>
      <c r="F12" s="44">
        <f>3580/83</f>
        <v>43.132530120481931</v>
      </c>
      <c r="G12" s="8" t="s">
        <v>10</v>
      </c>
      <c r="H12" s="35">
        <f>D12*F12</f>
        <v>3580.0000000000005</v>
      </c>
      <c r="I12" s="9" t="s">
        <v>9</v>
      </c>
      <c r="J12" s="10">
        <f>(220+275)/35</f>
        <v>14.142857142857142</v>
      </c>
      <c r="K12" s="8" t="s">
        <v>8</v>
      </c>
      <c r="L12" s="25">
        <f>H12*J12/100</f>
        <v>506.31428571428575</v>
      </c>
      <c r="N12" s="7"/>
      <c r="O12" s="8" t="s">
        <v>6</v>
      </c>
      <c r="P12" s="15">
        <v>3580.0000000000005</v>
      </c>
      <c r="Q12" s="8" t="s">
        <v>9</v>
      </c>
      <c r="R12" s="8">
        <v>180</v>
      </c>
      <c r="S12" s="8" t="s">
        <v>41</v>
      </c>
      <c r="T12" s="49">
        <f t="shared" si="0"/>
        <v>644.40000000000009</v>
      </c>
    </row>
    <row r="13" spans="1:28" x14ac:dyDescent="0.25">
      <c r="B13" s="7"/>
      <c r="C13" s="8" t="s">
        <v>12</v>
      </c>
      <c r="D13" s="8">
        <v>100</v>
      </c>
      <c r="E13" s="8" t="s">
        <v>7</v>
      </c>
      <c r="F13" s="8">
        <v>115</v>
      </c>
      <c r="G13" s="8" t="s">
        <v>10</v>
      </c>
      <c r="H13" s="35">
        <f>D13*F13</f>
        <v>11500</v>
      </c>
      <c r="I13" s="9" t="s">
        <v>9</v>
      </c>
      <c r="J13" s="10">
        <f>(7.2+7.2)</f>
        <v>14.4</v>
      </c>
      <c r="K13" s="8" t="s">
        <v>8</v>
      </c>
      <c r="L13" s="25">
        <f>H13*J13/100</f>
        <v>1656</v>
      </c>
      <c r="N13" s="7"/>
      <c r="O13" s="8" t="s">
        <v>12</v>
      </c>
      <c r="P13" s="15">
        <f>H13</f>
        <v>11500</v>
      </c>
      <c r="Q13" s="8" t="s">
        <v>9</v>
      </c>
      <c r="R13" s="8">
        <v>180</v>
      </c>
      <c r="S13" s="8" t="s">
        <v>41</v>
      </c>
      <c r="T13" s="49">
        <f t="shared" si="0"/>
        <v>2070</v>
      </c>
    </row>
    <row r="14" spans="1:28" x14ac:dyDescent="0.25">
      <c r="B14" s="4" t="s">
        <v>15</v>
      </c>
      <c r="C14" s="5"/>
      <c r="D14" s="5">
        <v>2</v>
      </c>
      <c r="E14" s="5" t="s">
        <v>37</v>
      </c>
      <c r="F14" s="5">
        <v>1700</v>
      </c>
      <c r="G14" s="5" t="s">
        <v>18</v>
      </c>
      <c r="H14" s="36">
        <f>D14*F14</f>
        <v>3400</v>
      </c>
      <c r="I14" s="6" t="s">
        <v>9</v>
      </c>
      <c r="J14" s="11">
        <v>60</v>
      </c>
      <c r="K14" s="5" t="s">
        <v>16</v>
      </c>
      <c r="L14" s="26">
        <f>D14*J14</f>
        <v>120</v>
      </c>
      <c r="N14" s="7" t="s">
        <v>15</v>
      </c>
      <c r="O14" s="8"/>
      <c r="P14" s="15">
        <v>3400</v>
      </c>
      <c r="Q14" s="8" t="s">
        <v>9</v>
      </c>
      <c r="R14" s="8">
        <v>0</v>
      </c>
      <c r="S14" s="8" t="s">
        <v>41</v>
      </c>
      <c r="T14" s="49">
        <f t="shared" si="0"/>
        <v>0</v>
      </c>
    </row>
    <row r="15" spans="1:28" x14ac:dyDescent="0.25">
      <c r="B15" s="12" t="s">
        <v>46</v>
      </c>
      <c r="C15" s="13"/>
      <c r="D15" s="13">
        <f>D11+D13</f>
        <v>183</v>
      </c>
      <c r="E15" s="13" t="s">
        <v>7</v>
      </c>
      <c r="F15" s="13"/>
      <c r="G15" s="13"/>
      <c r="H15" s="37">
        <f>SUM(H9:H14)</f>
        <v>33171</v>
      </c>
      <c r="I15" s="38" t="s">
        <v>9</v>
      </c>
      <c r="J15" s="13"/>
      <c r="K15" s="13"/>
      <c r="L15" s="20">
        <f>SUM(L9:L14)</f>
        <v>3421.7382857142857</v>
      </c>
      <c r="N15" s="12" t="s">
        <v>35</v>
      </c>
      <c r="O15" s="13"/>
      <c r="P15" s="16">
        <f>SUM(P9:P14)</f>
        <v>33171</v>
      </c>
      <c r="Q15" s="13" t="s">
        <v>9</v>
      </c>
      <c r="R15" s="53">
        <f>T15/P15*1000</f>
        <v>189.92493443067741</v>
      </c>
      <c r="S15" s="54" t="s">
        <v>41</v>
      </c>
      <c r="T15" s="21">
        <f>SUM(T9:T14)</f>
        <v>6300</v>
      </c>
    </row>
    <row r="16" spans="1:28" x14ac:dyDescent="0.25">
      <c r="B16" s="29" t="s">
        <v>20</v>
      </c>
      <c r="C16" s="2"/>
      <c r="D16" s="2"/>
      <c r="E16" s="2"/>
      <c r="F16" s="2"/>
      <c r="G16" s="2"/>
      <c r="H16" s="39"/>
      <c r="I16" s="3"/>
      <c r="J16" s="2"/>
      <c r="K16" s="2"/>
      <c r="L16" s="27"/>
      <c r="N16" s="47" t="s">
        <v>20</v>
      </c>
      <c r="O16" s="8"/>
      <c r="P16" s="46"/>
      <c r="T16" s="24"/>
    </row>
    <row r="17" spans="2:20" x14ac:dyDescent="0.25">
      <c r="B17" s="14" t="s">
        <v>21</v>
      </c>
      <c r="C17" s="8"/>
      <c r="D17" s="8"/>
      <c r="E17" s="8"/>
      <c r="F17" s="8"/>
      <c r="G17" s="8"/>
      <c r="H17" s="35"/>
      <c r="I17" s="9"/>
      <c r="J17" s="8"/>
      <c r="K17" s="8"/>
      <c r="L17" s="25"/>
      <c r="N17" s="14" t="s">
        <v>21</v>
      </c>
      <c r="O17" s="8"/>
      <c r="P17" s="46"/>
      <c r="T17" s="24"/>
    </row>
    <row r="18" spans="2:20" x14ac:dyDescent="0.25">
      <c r="B18" s="7"/>
      <c r="C18" s="8" t="s">
        <v>22</v>
      </c>
      <c r="D18" s="8">
        <v>21000</v>
      </c>
      <c r="E18" s="8" t="s">
        <v>23</v>
      </c>
      <c r="F18" s="8">
        <v>7</v>
      </c>
      <c r="G18" s="8" t="s">
        <v>24</v>
      </c>
      <c r="H18" s="35">
        <f>D18*F18/100</f>
        <v>1470</v>
      </c>
      <c r="I18" s="9" t="s">
        <v>25</v>
      </c>
      <c r="J18" s="8">
        <v>1.6</v>
      </c>
      <c r="K18" s="8" t="s">
        <v>26</v>
      </c>
      <c r="L18" s="25">
        <f>J18*H18</f>
        <v>2352</v>
      </c>
      <c r="N18" s="7"/>
      <c r="O18" s="8" t="s">
        <v>22</v>
      </c>
      <c r="P18" s="15">
        <f>D18</f>
        <v>21000</v>
      </c>
      <c r="Q18" s="8" t="s">
        <v>23</v>
      </c>
      <c r="R18">
        <f>F18*26.6</f>
        <v>186.20000000000002</v>
      </c>
      <c r="S18" t="s">
        <v>47</v>
      </c>
      <c r="T18" s="49">
        <f>P18*R18/1000</f>
        <v>3910.2000000000003</v>
      </c>
    </row>
    <row r="19" spans="2:20" x14ac:dyDescent="0.25">
      <c r="B19" s="7"/>
      <c r="C19" s="8" t="s">
        <v>27</v>
      </c>
      <c r="D19" s="8">
        <v>500</v>
      </c>
      <c r="E19" s="8" t="s">
        <v>23</v>
      </c>
      <c r="F19" s="8">
        <v>4</v>
      </c>
      <c r="G19" s="8" t="s">
        <v>24</v>
      </c>
      <c r="H19" s="35">
        <f>D19*F19/100</f>
        <v>20</v>
      </c>
      <c r="I19" s="9" t="s">
        <v>25</v>
      </c>
      <c r="J19" s="8">
        <v>1.6</v>
      </c>
      <c r="K19" s="8" t="s">
        <v>26</v>
      </c>
      <c r="L19" s="25">
        <f>J19*H19</f>
        <v>32</v>
      </c>
      <c r="N19" s="7"/>
      <c r="O19" s="8" t="s">
        <v>27</v>
      </c>
      <c r="P19" s="15">
        <f t="shared" ref="P19:P21" si="1">D19</f>
        <v>500</v>
      </c>
      <c r="Q19" s="8" t="s">
        <v>23</v>
      </c>
      <c r="R19">
        <f t="shared" ref="R19:R21" si="2">F19*26.6</f>
        <v>106.4</v>
      </c>
      <c r="S19" t="s">
        <v>47</v>
      </c>
      <c r="T19" s="49">
        <f t="shared" ref="T19:T21" si="3">P19*R19/1000</f>
        <v>53.2</v>
      </c>
    </row>
    <row r="20" spans="2:20" x14ac:dyDescent="0.25">
      <c r="B20" s="7"/>
      <c r="C20" s="8" t="s">
        <v>38</v>
      </c>
      <c r="D20" s="8">
        <v>175</v>
      </c>
      <c r="E20" s="8" t="s">
        <v>23</v>
      </c>
      <c r="F20" s="8">
        <v>4</v>
      </c>
      <c r="G20" s="8" t="s">
        <v>24</v>
      </c>
      <c r="H20" s="35">
        <f>D20*F20/100</f>
        <v>7</v>
      </c>
      <c r="I20" s="9" t="s">
        <v>25</v>
      </c>
      <c r="J20" s="8">
        <v>0.6</v>
      </c>
      <c r="K20" s="8" t="s">
        <v>26</v>
      </c>
      <c r="L20" s="25">
        <f>J20*H20</f>
        <v>4.2</v>
      </c>
      <c r="N20" s="7"/>
      <c r="O20" s="8" t="s">
        <v>38</v>
      </c>
      <c r="P20" s="15">
        <f t="shared" si="1"/>
        <v>175</v>
      </c>
      <c r="Q20" s="8" t="s">
        <v>23</v>
      </c>
      <c r="R20">
        <f t="shared" si="2"/>
        <v>106.4</v>
      </c>
      <c r="S20" t="s">
        <v>47</v>
      </c>
      <c r="T20" s="49">
        <f t="shared" si="3"/>
        <v>18.62</v>
      </c>
    </row>
    <row r="21" spans="2:20" x14ac:dyDescent="0.25">
      <c r="B21" s="7"/>
      <c r="C21" s="8" t="s">
        <v>28</v>
      </c>
      <c r="D21" s="8"/>
      <c r="E21" s="8" t="s">
        <v>23</v>
      </c>
      <c r="F21" s="8">
        <v>5</v>
      </c>
      <c r="G21" s="8" t="s">
        <v>24</v>
      </c>
      <c r="H21" s="35">
        <f>D21*F21/100</f>
        <v>0</v>
      </c>
      <c r="I21" s="9" t="s">
        <v>25</v>
      </c>
      <c r="J21" s="8">
        <v>0.9</v>
      </c>
      <c r="K21" s="8" t="s">
        <v>26</v>
      </c>
      <c r="L21" s="25">
        <f>J21*H21</f>
        <v>0</v>
      </c>
      <c r="N21" s="7"/>
      <c r="O21" s="8" t="s">
        <v>28</v>
      </c>
      <c r="P21" s="15">
        <f t="shared" si="1"/>
        <v>0</v>
      </c>
      <c r="Q21" s="8" t="s">
        <v>23</v>
      </c>
      <c r="R21">
        <f t="shared" si="2"/>
        <v>133</v>
      </c>
      <c r="S21" t="s">
        <v>47</v>
      </c>
      <c r="T21" s="49">
        <f t="shared" si="3"/>
        <v>0</v>
      </c>
    </row>
    <row r="22" spans="2:20" x14ac:dyDescent="0.25">
      <c r="B22" s="7"/>
      <c r="C22" s="8"/>
      <c r="D22" s="8"/>
      <c r="E22" s="8"/>
      <c r="F22" s="8"/>
      <c r="G22" s="8"/>
      <c r="H22" s="39">
        <f>SUM(H18:H21)</f>
        <v>1497</v>
      </c>
      <c r="I22" s="40" t="s">
        <v>25</v>
      </c>
      <c r="J22" s="2"/>
      <c r="K22" s="2"/>
      <c r="L22" s="27">
        <f>SUM(L18:L21)</f>
        <v>2388.1999999999998</v>
      </c>
      <c r="N22" s="7"/>
      <c r="O22" s="19" t="s">
        <v>17</v>
      </c>
      <c r="P22" s="17">
        <f>SUM(P18:P21)</f>
        <v>21675</v>
      </c>
      <c r="Q22" s="19" t="s">
        <v>23</v>
      </c>
      <c r="R22" s="2"/>
      <c r="S22" s="2"/>
      <c r="T22" s="50">
        <f>SUM(T18:T21)</f>
        <v>3982.02</v>
      </c>
    </row>
    <row r="23" spans="2:20" x14ac:dyDescent="0.25">
      <c r="B23" s="7"/>
      <c r="C23" s="8"/>
      <c r="D23" s="8"/>
      <c r="E23" s="8"/>
      <c r="F23" s="8"/>
      <c r="G23" s="18" t="s">
        <v>32</v>
      </c>
      <c r="H23" s="35">
        <f>10*H22</f>
        <v>14970</v>
      </c>
      <c r="I23" s="41" t="s">
        <v>9</v>
      </c>
      <c r="J23" s="8"/>
      <c r="K23" s="8"/>
      <c r="L23" s="25"/>
      <c r="N23" s="7"/>
      <c r="O23" s="18"/>
      <c r="P23" s="46"/>
      <c r="T23" s="24"/>
    </row>
    <row r="24" spans="2:20" x14ac:dyDescent="0.25">
      <c r="B24" s="7" t="s">
        <v>11</v>
      </c>
      <c r="C24" s="8"/>
      <c r="D24" s="8"/>
      <c r="E24" s="8"/>
      <c r="F24" s="8"/>
      <c r="G24" s="8"/>
      <c r="H24" s="35"/>
      <c r="I24" s="9"/>
      <c r="J24" s="8"/>
      <c r="K24" s="8"/>
      <c r="L24" s="25"/>
      <c r="N24" s="7" t="s">
        <v>11</v>
      </c>
      <c r="O24" s="8"/>
      <c r="P24" s="46"/>
      <c r="T24" s="24"/>
    </row>
    <row r="25" spans="2:20" x14ac:dyDescent="0.25">
      <c r="B25" s="7"/>
      <c r="C25" s="8" t="s">
        <v>22</v>
      </c>
      <c r="D25" s="8">
        <v>0</v>
      </c>
      <c r="E25" s="8" t="s">
        <v>23</v>
      </c>
      <c r="F25" s="8">
        <v>0.22</v>
      </c>
      <c r="G25" s="8" t="s">
        <v>31</v>
      </c>
      <c r="H25" s="55">
        <f>D25*F25/100</f>
        <v>0</v>
      </c>
      <c r="I25" s="9" t="s">
        <v>9</v>
      </c>
      <c r="J25" s="8">
        <v>14</v>
      </c>
      <c r="K25" s="8" t="s">
        <v>8</v>
      </c>
      <c r="L25" s="25">
        <f>J25*H25</f>
        <v>0</v>
      </c>
      <c r="N25" s="7"/>
      <c r="O25" s="56" t="s">
        <v>22</v>
      </c>
      <c r="P25" s="46">
        <f>D25</f>
        <v>0</v>
      </c>
      <c r="Q25" t="s">
        <v>23</v>
      </c>
      <c r="R25">
        <f>0.22*150</f>
        <v>33</v>
      </c>
      <c r="S25" t="s">
        <v>47</v>
      </c>
      <c r="T25" s="49">
        <f>P25*R25/1000</f>
        <v>0</v>
      </c>
    </row>
    <row r="26" spans="2:20" x14ac:dyDescent="0.25">
      <c r="B26" s="7"/>
      <c r="C26" s="8" t="s">
        <v>30</v>
      </c>
      <c r="D26" s="8">
        <v>100</v>
      </c>
      <c r="E26" s="8" t="s">
        <v>23</v>
      </c>
      <c r="F26" s="45">
        <v>0.15</v>
      </c>
      <c r="G26" s="8" t="s">
        <v>31</v>
      </c>
      <c r="H26" s="55">
        <f>D26*F26/100</f>
        <v>0.15</v>
      </c>
      <c r="I26" s="9" t="s">
        <v>9</v>
      </c>
      <c r="J26" s="8">
        <v>14</v>
      </c>
      <c r="K26" s="8" t="s">
        <v>8</v>
      </c>
      <c r="L26" s="25">
        <f>J26*H26</f>
        <v>2.1</v>
      </c>
      <c r="N26" s="7"/>
      <c r="O26" s="8" t="s">
        <v>30</v>
      </c>
      <c r="P26" s="46">
        <f>D26</f>
        <v>100</v>
      </c>
      <c r="Q26" t="s">
        <v>23</v>
      </c>
      <c r="R26">
        <v>11</v>
      </c>
      <c r="S26" t="s">
        <v>47</v>
      </c>
      <c r="T26" s="49">
        <f>P26*R26/1000</f>
        <v>1.1000000000000001</v>
      </c>
    </row>
    <row r="27" spans="2:20" x14ac:dyDescent="0.25">
      <c r="B27" s="7"/>
      <c r="C27" s="8" t="s">
        <v>39</v>
      </c>
      <c r="D27" s="8">
        <v>10</v>
      </c>
      <c r="E27" s="8" t="s">
        <v>23</v>
      </c>
      <c r="F27" s="45">
        <v>0.2</v>
      </c>
      <c r="G27" s="8" t="s">
        <v>31</v>
      </c>
      <c r="H27" s="55">
        <f>D27*F27/100</f>
        <v>0.02</v>
      </c>
      <c r="I27" s="9" t="s">
        <v>9</v>
      </c>
      <c r="J27" s="8">
        <v>14</v>
      </c>
      <c r="K27" s="8" t="s">
        <v>8</v>
      </c>
      <c r="L27" s="25">
        <f>J27*H27</f>
        <v>0.28000000000000003</v>
      </c>
      <c r="N27" s="7"/>
      <c r="O27" s="8" t="s">
        <v>39</v>
      </c>
      <c r="P27" s="46">
        <f t="shared" ref="P27:P28" si="4">D27</f>
        <v>10</v>
      </c>
      <c r="Q27" t="s">
        <v>23</v>
      </c>
      <c r="R27">
        <v>23</v>
      </c>
      <c r="S27" t="s">
        <v>47</v>
      </c>
      <c r="T27" s="49">
        <f t="shared" ref="T27:T28" si="5">P27*R27/1000</f>
        <v>0.23</v>
      </c>
    </row>
    <row r="28" spans="2:20" x14ac:dyDescent="0.25">
      <c r="B28" s="7"/>
      <c r="C28" s="8" t="s">
        <v>29</v>
      </c>
      <c r="D28" s="8">
        <v>500</v>
      </c>
      <c r="E28" s="8" t="s">
        <v>23</v>
      </c>
      <c r="F28" s="45">
        <v>0.12</v>
      </c>
      <c r="G28" s="8" t="s">
        <v>31</v>
      </c>
      <c r="H28" s="55">
        <f>D28*F28/100</f>
        <v>0.6</v>
      </c>
      <c r="I28" s="9" t="s">
        <v>9</v>
      </c>
      <c r="J28" s="8">
        <v>14</v>
      </c>
      <c r="K28" s="8" t="s">
        <v>8</v>
      </c>
      <c r="L28" s="25">
        <f>J28*H28</f>
        <v>8.4</v>
      </c>
      <c r="N28" s="7"/>
      <c r="O28" s="8" t="s">
        <v>29</v>
      </c>
      <c r="P28" s="46">
        <f t="shared" si="4"/>
        <v>500</v>
      </c>
      <c r="Q28" t="s">
        <v>23</v>
      </c>
      <c r="R28">
        <v>0</v>
      </c>
      <c r="S28" t="s">
        <v>47</v>
      </c>
      <c r="T28" s="49">
        <f t="shared" si="5"/>
        <v>0</v>
      </c>
    </row>
    <row r="29" spans="2:20" x14ac:dyDescent="0.25">
      <c r="B29" s="12" t="s">
        <v>45</v>
      </c>
      <c r="C29" s="13"/>
      <c r="D29" s="13">
        <f>SUM(D18:D28)</f>
        <v>22285</v>
      </c>
      <c r="E29" s="13" t="s">
        <v>23</v>
      </c>
      <c r="F29" s="13"/>
      <c r="G29" s="13"/>
      <c r="H29" s="37">
        <f>SUM(H23:H28)</f>
        <v>14970.77</v>
      </c>
      <c r="I29" s="38" t="s">
        <v>9</v>
      </c>
      <c r="J29" s="13"/>
      <c r="K29" s="13"/>
      <c r="L29" s="20">
        <f>SUM(L22:L28)</f>
        <v>2398.98</v>
      </c>
      <c r="N29" s="12" t="s">
        <v>34</v>
      </c>
      <c r="O29" s="13"/>
      <c r="P29" s="16">
        <f>SUM(P22:P28)</f>
        <v>22285</v>
      </c>
      <c r="Q29" s="13" t="s">
        <v>23</v>
      </c>
      <c r="R29" s="53">
        <f>T29/P29*1000</f>
        <v>178.74579313439534</v>
      </c>
      <c r="S29" s="13" t="s">
        <v>47</v>
      </c>
      <c r="T29" s="21">
        <f>SUM(T22:T28)</f>
        <v>3983.35</v>
      </c>
    </row>
    <row r="30" spans="2:20" x14ac:dyDescent="0.25">
      <c r="B30" s="12" t="s">
        <v>33</v>
      </c>
      <c r="C30" s="13"/>
      <c r="D30" s="13"/>
      <c r="E30" s="13"/>
      <c r="F30" s="13"/>
      <c r="G30" s="13"/>
      <c r="H30" s="42">
        <f>H15+H29</f>
        <v>48141.770000000004</v>
      </c>
      <c r="I30" s="43" t="s">
        <v>9</v>
      </c>
      <c r="J30" s="13"/>
      <c r="K30" s="13"/>
      <c r="L30" s="21">
        <f>L15+L29</f>
        <v>5820.7182857142852</v>
      </c>
      <c r="N30" s="12" t="s">
        <v>33</v>
      </c>
      <c r="O30" s="13"/>
      <c r="P30" s="16">
        <f>H30</f>
        <v>48141.770000000004</v>
      </c>
      <c r="Q30" s="13" t="s">
        <v>9</v>
      </c>
      <c r="R30" s="53">
        <f>T30/P30*1000</f>
        <v>213.60556539570521</v>
      </c>
      <c r="S30" s="13" t="s">
        <v>41</v>
      </c>
      <c r="T30" s="21">
        <f>T15+T29</f>
        <v>10283.35</v>
      </c>
    </row>
    <row r="31" spans="2:20" x14ac:dyDescent="0.25">
      <c r="S31" s="52" t="s">
        <v>44</v>
      </c>
      <c r="T31" s="67">
        <f>T30-T30</f>
        <v>0</v>
      </c>
    </row>
    <row r="32" spans="2:20" x14ac:dyDescent="0.25">
      <c r="T32" s="46"/>
    </row>
    <row r="33" spans="2:20" x14ac:dyDescent="0.25">
      <c r="B33" t="s">
        <v>50</v>
      </c>
      <c r="N33" t="s">
        <v>51</v>
      </c>
      <c r="T33" s="46"/>
    </row>
    <row r="35" spans="2:20" x14ac:dyDescent="0.25">
      <c r="B35" s="28" t="s">
        <v>0</v>
      </c>
      <c r="C35" s="30"/>
      <c r="D35" s="30" t="s">
        <v>19</v>
      </c>
      <c r="E35" s="30"/>
      <c r="F35" s="30" t="s">
        <v>13</v>
      </c>
      <c r="G35" s="30"/>
      <c r="H35" s="28" t="s">
        <v>14</v>
      </c>
      <c r="I35" s="33"/>
      <c r="J35" s="30" t="s">
        <v>1</v>
      </c>
      <c r="K35" s="30"/>
      <c r="L35" s="22" t="s">
        <v>2</v>
      </c>
      <c r="N35" s="28" t="s">
        <v>0</v>
      </c>
      <c r="O35" s="30"/>
      <c r="P35" s="30" t="s">
        <v>14</v>
      </c>
      <c r="Q35" s="30"/>
      <c r="R35" s="30" t="s">
        <v>40</v>
      </c>
      <c r="S35" s="30"/>
      <c r="T35" s="22" t="s">
        <v>42</v>
      </c>
    </row>
    <row r="36" spans="2:20" x14ac:dyDescent="0.25">
      <c r="B36" s="31"/>
      <c r="C36" s="32"/>
      <c r="D36" s="32"/>
      <c r="E36" s="32"/>
      <c r="F36" s="32"/>
      <c r="G36" s="32"/>
      <c r="H36" s="31"/>
      <c r="I36" s="34"/>
      <c r="J36" s="32"/>
      <c r="K36" s="32"/>
      <c r="L36" s="23" t="s">
        <v>3</v>
      </c>
      <c r="N36" s="31"/>
      <c r="O36" s="32"/>
      <c r="P36" s="32"/>
      <c r="Q36" s="32"/>
      <c r="R36" s="48"/>
      <c r="S36" s="32"/>
      <c r="T36" s="51" t="s">
        <v>43</v>
      </c>
    </row>
    <row r="37" spans="2:20" x14ac:dyDescent="0.25">
      <c r="B37" s="28" t="s">
        <v>4</v>
      </c>
      <c r="C37" s="2"/>
      <c r="D37" s="2"/>
      <c r="E37" s="2"/>
      <c r="F37" s="2"/>
      <c r="G37" s="2"/>
      <c r="H37" s="1"/>
      <c r="I37" s="3"/>
      <c r="J37" s="2"/>
      <c r="K37" s="2"/>
      <c r="L37" s="22"/>
      <c r="N37" s="28" t="s">
        <v>4</v>
      </c>
      <c r="O37" s="2"/>
      <c r="P37" s="2"/>
      <c r="Q37" s="2"/>
      <c r="R37" s="2"/>
      <c r="S37" s="2"/>
      <c r="T37" s="22"/>
    </row>
    <row r="38" spans="2:20" x14ac:dyDescent="0.25">
      <c r="B38" s="7" t="s">
        <v>5</v>
      </c>
      <c r="C38" s="8"/>
      <c r="D38" s="8"/>
      <c r="E38" s="8"/>
      <c r="F38" s="8"/>
      <c r="G38" s="8"/>
      <c r="H38" s="7"/>
      <c r="I38" s="9"/>
      <c r="J38" s="8"/>
      <c r="K38" s="8"/>
      <c r="L38" s="24"/>
      <c r="N38" s="7" t="s">
        <v>5</v>
      </c>
      <c r="O38" s="8"/>
      <c r="P38" s="8"/>
      <c r="Q38" s="8"/>
      <c r="R38" s="8"/>
      <c r="S38" s="8"/>
      <c r="T38" s="24"/>
    </row>
    <row r="39" spans="2:20" x14ac:dyDescent="0.25">
      <c r="B39" s="7"/>
      <c r="C39" s="8" t="s">
        <v>6</v>
      </c>
      <c r="D39" s="8">
        <v>83</v>
      </c>
      <c r="E39" s="8" t="s">
        <v>7</v>
      </c>
      <c r="F39" s="8">
        <v>162</v>
      </c>
      <c r="G39" s="8" t="s">
        <v>10</v>
      </c>
      <c r="H39" s="35">
        <f>D39*F39</f>
        <v>13446</v>
      </c>
      <c r="I39" s="9" t="s">
        <v>9</v>
      </c>
      <c r="J39" s="10">
        <v>6.9</v>
      </c>
      <c r="K39" s="8" t="s">
        <v>8</v>
      </c>
      <c r="L39" s="25">
        <f>H39*J39/100</f>
        <v>927.77400000000011</v>
      </c>
      <c r="N39" s="7"/>
      <c r="O39" s="8" t="s">
        <v>6</v>
      </c>
      <c r="P39" s="15">
        <v>13446</v>
      </c>
      <c r="Q39" s="8" t="s">
        <v>9</v>
      </c>
      <c r="R39" s="8">
        <v>250</v>
      </c>
      <c r="S39" s="8" t="s">
        <v>41</v>
      </c>
      <c r="T39" s="49">
        <f>P39*R39/1000</f>
        <v>3361.5</v>
      </c>
    </row>
    <row r="40" spans="2:20" x14ac:dyDescent="0.25">
      <c r="B40" s="7" t="s">
        <v>11</v>
      </c>
      <c r="C40" s="8"/>
      <c r="D40" s="8"/>
      <c r="E40" s="8"/>
      <c r="F40" s="8"/>
      <c r="G40" s="8"/>
      <c r="H40" s="35"/>
      <c r="I40" s="9"/>
      <c r="J40" s="10"/>
      <c r="K40" s="8"/>
      <c r="L40" s="25"/>
      <c r="N40" s="7" t="s">
        <v>11</v>
      </c>
      <c r="O40" s="8"/>
      <c r="P40" s="15"/>
      <c r="Q40" s="8"/>
      <c r="R40" s="8"/>
      <c r="S40" s="8"/>
      <c r="T40" s="24"/>
    </row>
    <row r="41" spans="2:20" x14ac:dyDescent="0.25">
      <c r="B41" s="7"/>
      <c r="C41" s="8" t="s">
        <v>36</v>
      </c>
      <c r="D41" s="8">
        <v>83</v>
      </c>
      <c r="E41" s="8" t="s">
        <v>7</v>
      </c>
      <c r="F41" s="8">
        <v>15</v>
      </c>
      <c r="G41" s="8" t="s">
        <v>10</v>
      </c>
      <c r="H41" s="35">
        <f>D41*F41</f>
        <v>1245</v>
      </c>
      <c r="I41" s="9" t="s">
        <v>9</v>
      </c>
      <c r="J41" s="10">
        <v>17</v>
      </c>
      <c r="K41" s="8" t="s">
        <v>8</v>
      </c>
      <c r="L41" s="25">
        <f>H41*J41/100</f>
        <v>211.65</v>
      </c>
      <c r="N41" s="7"/>
      <c r="O41" s="8" t="s">
        <v>36</v>
      </c>
      <c r="P41" s="15">
        <f>H41</f>
        <v>1245</v>
      </c>
      <c r="Q41" s="8" t="s">
        <v>9</v>
      </c>
      <c r="R41" s="8">
        <v>180</v>
      </c>
      <c r="S41" s="8" t="s">
        <v>41</v>
      </c>
      <c r="T41" s="49">
        <f t="shared" ref="T41:T44" si="6">P41*R41/1000</f>
        <v>224.1</v>
      </c>
    </row>
    <row r="42" spans="2:20" x14ac:dyDescent="0.25">
      <c r="B42" s="7"/>
      <c r="C42" s="8" t="s">
        <v>6</v>
      </c>
      <c r="D42" s="8">
        <v>83</v>
      </c>
      <c r="E42" s="8" t="s">
        <v>7</v>
      </c>
      <c r="F42" s="44">
        <f>3580/83</f>
        <v>43.132530120481931</v>
      </c>
      <c r="G42" s="8" t="s">
        <v>10</v>
      </c>
      <c r="H42" s="35">
        <f>D42*F42</f>
        <v>3580.0000000000005</v>
      </c>
      <c r="I42" s="9" t="s">
        <v>9</v>
      </c>
      <c r="J42" s="10">
        <f>(220+275)/35</f>
        <v>14.142857142857142</v>
      </c>
      <c r="K42" s="8" t="s">
        <v>8</v>
      </c>
      <c r="L42" s="25">
        <f>H42*J42/100</f>
        <v>506.31428571428575</v>
      </c>
      <c r="N42" s="7"/>
      <c r="O42" s="8" t="s">
        <v>6</v>
      </c>
      <c r="P42" s="15">
        <v>3580.0000000000005</v>
      </c>
      <c r="Q42" s="8" t="s">
        <v>9</v>
      </c>
      <c r="R42" s="8">
        <v>0</v>
      </c>
      <c r="S42" s="8" t="s">
        <v>41</v>
      </c>
      <c r="T42" s="49">
        <f t="shared" si="6"/>
        <v>0</v>
      </c>
    </row>
    <row r="43" spans="2:20" x14ac:dyDescent="0.25">
      <c r="B43" s="7"/>
      <c r="C43" s="8" t="s">
        <v>12</v>
      </c>
      <c r="D43" s="8">
        <v>100</v>
      </c>
      <c r="E43" s="8" t="s">
        <v>7</v>
      </c>
      <c r="F43" s="8">
        <v>115</v>
      </c>
      <c r="G43" s="8" t="s">
        <v>10</v>
      </c>
      <c r="H43" s="35">
        <f>D43*F43</f>
        <v>11500</v>
      </c>
      <c r="I43" s="9" t="s">
        <v>9</v>
      </c>
      <c r="J43" s="10">
        <f>(7.2+7.2)</f>
        <v>14.4</v>
      </c>
      <c r="K43" s="8" t="s">
        <v>8</v>
      </c>
      <c r="L43" s="25">
        <f>H43*J43/100</f>
        <v>1656</v>
      </c>
      <c r="N43" s="7"/>
      <c r="O43" s="8" t="s">
        <v>12</v>
      </c>
      <c r="P43" s="15">
        <f>H43</f>
        <v>11500</v>
      </c>
      <c r="Q43" s="8" t="s">
        <v>9</v>
      </c>
      <c r="R43" s="8">
        <v>0</v>
      </c>
      <c r="S43" s="8" t="s">
        <v>41</v>
      </c>
      <c r="T43" s="49">
        <f t="shared" si="6"/>
        <v>0</v>
      </c>
    </row>
    <row r="44" spans="2:20" x14ac:dyDescent="0.25">
      <c r="B44" s="4" t="s">
        <v>15</v>
      </c>
      <c r="C44" s="5"/>
      <c r="D44" s="5">
        <v>2</v>
      </c>
      <c r="E44" s="5" t="s">
        <v>37</v>
      </c>
      <c r="F44" s="5">
        <v>1700</v>
      </c>
      <c r="G44" s="5" t="s">
        <v>18</v>
      </c>
      <c r="H44" s="36">
        <f>D44*F44</f>
        <v>3400</v>
      </c>
      <c r="I44" s="6" t="s">
        <v>9</v>
      </c>
      <c r="J44" s="11">
        <v>60</v>
      </c>
      <c r="K44" s="5" t="s">
        <v>16</v>
      </c>
      <c r="L44" s="26">
        <f>D44*J44</f>
        <v>120</v>
      </c>
      <c r="N44" s="7" t="s">
        <v>15</v>
      </c>
      <c r="O44" s="8"/>
      <c r="P44" s="15">
        <v>3400</v>
      </c>
      <c r="Q44" s="8" t="s">
        <v>9</v>
      </c>
      <c r="R44" s="8">
        <v>0</v>
      </c>
      <c r="S44" s="8" t="s">
        <v>41</v>
      </c>
      <c r="T44" s="49">
        <f t="shared" si="6"/>
        <v>0</v>
      </c>
    </row>
    <row r="45" spans="2:20" x14ac:dyDescent="0.25">
      <c r="B45" s="12" t="s">
        <v>46</v>
      </c>
      <c r="C45" s="13"/>
      <c r="D45" s="13">
        <f>D41+D43</f>
        <v>183</v>
      </c>
      <c r="E45" s="13" t="s">
        <v>7</v>
      </c>
      <c r="F45" s="13"/>
      <c r="G45" s="13"/>
      <c r="H45" s="37">
        <f>SUM(H39:H44)</f>
        <v>33171</v>
      </c>
      <c r="I45" s="38" t="s">
        <v>9</v>
      </c>
      <c r="J45" s="13"/>
      <c r="K45" s="13"/>
      <c r="L45" s="20">
        <f>SUM(L39:L44)</f>
        <v>3421.7382857142857</v>
      </c>
      <c r="N45" s="12" t="s">
        <v>35</v>
      </c>
      <c r="O45" s="13"/>
      <c r="P45" s="16">
        <f>SUM(P39:P44)</f>
        <v>33171</v>
      </c>
      <c r="Q45" s="13" t="s">
        <v>9</v>
      </c>
      <c r="R45" s="53">
        <f>T45/P45*1000</f>
        <v>108.09441982454554</v>
      </c>
      <c r="S45" s="54" t="s">
        <v>41</v>
      </c>
      <c r="T45" s="21">
        <f>SUM(T39:T44)</f>
        <v>3585.6</v>
      </c>
    </row>
    <row r="46" spans="2:20" x14ac:dyDescent="0.25">
      <c r="B46" s="29" t="s">
        <v>20</v>
      </c>
      <c r="C46" s="2"/>
      <c r="D46" s="2"/>
      <c r="E46" s="2"/>
      <c r="F46" s="2"/>
      <c r="G46" s="2"/>
      <c r="H46" s="39"/>
      <c r="I46" s="3"/>
      <c r="J46" s="2"/>
      <c r="K46" s="2"/>
      <c r="L46" s="27"/>
      <c r="N46" s="47" t="s">
        <v>20</v>
      </c>
      <c r="O46" s="8"/>
      <c r="P46" s="46"/>
      <c r="T46" s="24"/>
    </row>
    <row r="47" spans="2:20" x14ac:dyDescent="0.25">
      <c r="B47" s="14" t="s">
        <v>21</v>
      </c>
      <c r="C47" s="8"/>
      <c r="D47" s="8"/>
      <c r="E47" s="8"/>
      <c r="F47" s="8"/>
      <c r="G47" s="8"/>
      <c r="H47" s="35"/>
      <c r="I47" s="9"/>
      <c r="J47" s="8"/>
      <c r="K47" s="8"/>
      <c r="L47" s="25"/>
      <c r="N47" s="14" t="s">
        <v>21</v>
      </c>
      <c r="O47" s="8"/>
      <c r="P47" s="46"/>
      <c r="T47" s="24"/>
    </row>
    <row r="48" spans="2:20" x14ac:dyDescent="0.25">
      <c r="B48" s="7"/>
      <c r="C48" s="8" t="s">
        <v>22</v>
      </c>
      <c r="D48" s="8">
        <v>21000</v>
      </c>
      <c r="E48" s="8" t="s">
        <v>23</v>
      </c>
      <c r="F48" s="8">
        <v>7</v>
      </c>
      <c r="G48" s="8" t="s">
        <v>24</v>
      </c>
      <c r="H48" s="35">
        <f>D48*F48/100</f>
        <v>1470</v>
      </c>
      <c r="I48" s="9" t="s">
        <v>25</v>
      </c>
      <c r="J48" s="8">
        <v>1.6</v>
      </c>
      <c r="K48" s="8" t="s">
        <v>26</v>
      </c>
      <c r="L48" s="25">
        <f>J48*H48</f>
        <v>2352</v>
      </c>
      <c r="N48" s="7"/>
      <c r="O48" s="8" t="s">
        <v>22</v>
      </c>
      <c r="P48" s="15">
        <f>P18</f>
        <v>21000</v>
      </c>
      <c r="Q48" s="8" t="s">
        <v>23</v>
      </c>
      <c r="R48">
        <f>R18</f>
        <v>186.20000000000002</v>
      </c>
      <c r="S48" t="s">
        <v>47</v>
      </c>
      <c r="T48" s="49">
        <f>P48*R48/1000</f>
        <v>3910.2000000000003</v>
      </c>
    </row>
    <row r="49" spans="2:20" x14ac:dyDescent="0.25">
      <c r="B49" s="7"/>
      <c r="C49" s="8" t="s">
        <v>27</v>
      </c>
      <c r="D49" s="8">
        <v>500</v>
      </c>
      <c r="E49" s="8" t="s">
        <v>23</v>
      </c>
      <c r="F49" s="8">
        <v>4</v>
      </c>
      <c r="G49" s="8" t="s">
        <v>24</v>
      </c>
      <c r="H49" s="35">
        <f>D49*F49/100</f>
        <v>20</v>
      </c>
      <c r="I49" s="9" t="s">
        <v>25</v>
      </c>
      <c r="J49" s="8">
        <v>1.6</v>
      </c>
      <c r="K49" s="8" t="s">
        <v>26</v>
      </c>
      <c r="L49" s="25">
        <f>J49*H49</f>
        <v>32</v>
      </c>
      <c r="N49" s="7"/>
      <c r="O49" s="8" t="s">
        <v>27</v>
      </c>
      <c r="P49" s="15">
        <f>P19</f>
        <v>500</v>
      </c>
      <c r="Q49" s="8" t="s">
        <v>23</v>
      </c>
      <c r="R49">
        <f>R19</f>
        <v>106.4</v>
      </c>
      <c r="S49" t="s">
        <v>47</v>
      </c>
      <c r="T49" s="49">
        <f t="shared" ref="T49:T51" si="7">P49*R49/1000</f>
        <v>53.2</v>
      </c>
    </row>
    <row r="50" spans="2:20" x14ac:dyDescent="0.25">
      <c r="B50" s="7"/>
      <c r="C50" s="8" t="s">
        <v>38</v>
      </c>
      <c r="D50" s="8">
        <v>175</v>
      </c>
      <c r="E50" s="8" t="s">
        <v>23</v>
      </c>
      <c r="F50" s="8">
        <v>4</v>
      </c>
      <c r="G50" s="8" t="s">
        <v>24</v>
      </c>
      <c r="H50" s="35">
        <f>D50*F50/100</f>
        <v>7</v>
      </c>
      <c r="I50" s="9" t="s">
        <v>25</v>
      </c>
      <c r="J50" s="8">
        <v>0.6</v>
      </c>
      <c r="K50" s="8" t="s">
        <v>26</v>
      </c>
      <c r="L50" s="25">
        <f>J50*H50</f>
        <v>4.2</v>
      </c>
      <c r="N50" s="7"/>
      <c r="O50" s="8" t="s">
        <v>38</v>
      </c>
      <c r="P50" s="15">
        <f>P20</f>
        <v>175</v>
      </c>
      <c r="Q50" s="8" t="s">
        <v>23</v>
      </c>
      <c r="R50">
        <f>R20</f>
        <v>106.4</v>
      </c>
      <c r="S50" t="s">
        <v>47</v>
      </c>
      <c r="T50" s="49">
        <f t="shared" si="7"/>
        <v>18.62</v>
      </c>
    </row>
    <row r="51" spans="2:20" x14ac:dyDescent="0.25">
      <c r="B51" s="7"/>
      <c r="C51" s="8" t="s">
        <v>28</v>
      </c>
      <c r="D51" s="8"/>
      <c r="E51" s="8" t="s">
        <v>23</v>
      </c>
      <c r="F51" s="8">
        <v>5</v>
      </c>
      <c r="G51" s="8" t="s">
        <v>24</v>
      </c>
      <c r="H51" s="35">
        <f>D51*F51/100</f>
        <v>0</v>
      </c>
      <c r="I51" s="9" t="s">
        <v>25</v>
      </c>
      <c r="J51" s="8">
        <v>0.8</v>
      </c>
      <c r="K51" s="8" t="s">
        <v>26</v>
      </c>
      <c r="L51" s="25">
        <f>J51*H51</f>
        <v>0</v>
      </c>
      <c r="N51" s="7"/>
      <c r="O51" s="8" t="s">
        <v>28</v>
      </c>
      <c r="P51" s="15">
        <f>P21</f>
        <v>0</v>
      </c>
      <c r="Q51" s="8" t="s">
        <v>23</v>
      </c>
      <c r="R51">
        <f>R21</f>
        <v>133</v>
      </c>
      <c r="S51" t="s">
        <v>47</v>
      </c>
      <c r="T51" s="49">
        <f t="shared" si="7"/>
        <v>0</v>
      </c>
    </row>
    <row r="52" spans="2:20" x14ac:dyDescent="0.25">
      <c r="B52" s="7"/>
      <c r="C52" s="8"/>
      <c r="D52" s="8"/>
      <c r="E52" s="8"/>
      <c r="F52" s="8"/>
      <c r="G52" s="8"/>
      <c r="H52" s="39">
        <f>SUM(H48:H51)</f>
        <v>1497</v>
      </c>
      <c r="I52" s="40" t="s">
        <v>25</v>
      </c>
      <c r="J52" s="2"/>
      <c r="K52" s="2"/>
      <c r="L52" s="27">
        <f>SUM(L48:L51)</f>
        <v>2388.1999999999998</v>
      </c>
      <c r="N52" s="1"/>
      <c r="O52" s="19" t="s">
        <v>17</v>
      </c>
      <c r="P52" s="17">
        <f>SUM(P48:P51)</f>
        <v>21675</v>
      </c>
      <c r="Q52" s="19" t="s">
        <v>23</v>
      </c>
      <c r="R52" s="2"/>
      <c r="S52" s="3"/>
      <c r="T52" s="59">
        <f>SUM(T48:T51)</f>
        <v>3982.02</v>
      </c>
    </row>
    <row r="53" spans="2:20" x14ac:dyDescent="0.25">
      <c r="B53" s="7"/>
      <c r="C53" s="8"/>
      <c r="D53" s="8"/>
      <c r="E53" s="8"/>
      <c r="F53" s="8"/>
      <c r="G53" s="18" t="s">
        <v>32</v>
      </c>
      <c r="H53" s="35">
        <f>10*H52</f>
        <v>14970</v>
      </c>
      <c r="I53" s="41" t="s">
        <v>9</v>
      </c>
      <c r="J53" s="8"/>
      <c r="K53" s="8"/>
      <c r="L53" s="25"/>
      <c r="N53" s="7"/>
      <c r="O53" s="8"/>
      <c r="P53" s="8"/>
      <c r="Q53" s="8"/>
      <c r="R53" s="8"/>
      <c r="S53" s="9"/>
      <c r="T53" s="9"/>
    </row>
    <row r="54" spans="2:20" x14ac:dyDescent="0.25">
      <c r="B54" s="7" t="s">
        <v>11</v>
      </c>
      <c r="C54" s="8"/>
      <c r="D54" s="8"/>
      <c r="E54" s="8"/>
      <c r="F54" s="8"/>
      <c r="G54" s="8"/>
      <c r="H54" s="35"/>
      <c r="I54" s="9"/>
      <c r="J54" s="8"/>
      <c r="K54" s="8"/>
      <c r="L54" s="25"/>
      <c r="N54" s="7" t="s">
        <v>11</v>
      </c>
      <c r="O54" s="8"/>
      <c r="P54" s="15"/>
      <c r="Q54" s="8"/>
      <c r="R54" s="8"/>
      <c r="S54" s="9"/>
      <c r="T54" s="60"/>
    </row>
    <row r="55" spans="2:20" x14ac:dyDescent="0.25">
      <c r="B55" s="7"/>
      <c r="C55" s="8" t="s">
        <v>22</v>
      </c>
      <c r="D55" s="8">
        <v>0</v>
      </c>
      <c r="E55" s="8" t="s">
        <v>23</v>
      </c>
      <c r="F55" s="8">
        <v>0.22</v>
      </c>
      <c r="G55" s="8" t="s">
        <v>31</v>
      </c>
      <c r="H55" s="55">
        <f>D55*F55/100</f>
        <v>0</v>
      </c>
      <c r="I55" s="9" t="s">
        <v>9</v>
      </c>
      <c r="J55" s="8">
        <v>14</v>
      </c>
      <c r="K55" s="8" t="s">
        <v>8</v>
      </c>
      <c r="L55" s="25">
        <f>J55*H55</f>
        <v>0</v>
      </c>
      <c r="N55" s="7"/>
      <c r="O55" s="56" t="s">
        <v>22</v>
      </c>
      <c r="P55" s="46">
        <f>D55</f>
        <v>0</v>
      </c>
      <c r="Q55" t="s">
        <v>23</v>
      </c>
      <c r="R55">
        <v>0</v>
      </c>
      <c r="S55" t="s">
        <v>47</v>
      </c>
      <c r="T55" s="49">
        <f>P55*R55/1000</f>
        <v>0</v>
      </c>
    </row>
    <row r="56" spans="2:20" x14ac:dyDescent="0.25">
      <c r="B56" s="7"/>
      <c r="C56" s="8" t="s">
        <v>30</v>
      </c>
      <c r="D56" s="8">
        <v>100</v>
      </c>
      <c r="E56" s="8" t="s">
        <v>23</v>
      </c>
      <c r="F56" s="45">
        <v>0.15</v>
      </c>
      <c r="G56" s="8" t="s">
        <v>31</v>
      </c>
      <c r="H56" s="55">
        <f>D56*F56/100</f>
        <v>0.15</v>
      </c>
      <c r="I56" s="9" t="s">
        <v>9</v>
      </c>
      <c r="J56" s="8">
        <v>14</v>
      </c>
      <c r="K56" s="8" t="s">
        <v>8</v>
      </c>
      <c r="L56" s="25">
        <f>J56*H56</f>
        <v>2.1</v>
      </c>
      <c r="N56" s="7"/>
      <c r="O56" s="8" t="s">
        <v>30</v>
      </c>
      <c r="P56" s="15">
        <f>P26</f>
        <v>100</v>
      </c>
      <c r="Q56" s="8" t="s">
        <v>23</v>
      </c>
      <c r="R56" s="8">
        <v>11</v>
      </c>
      <c r="S56" s="9" t="s">
        <v>47</v>
      </c>
      <c r="T56" s="61">
        <f>P56*R56/1000</f>
        <v>1.1000000000000001</v>
      </c>
    </row>
    <row r="57" spans="2:20" x14ac:dyDescent="0.25">
      <c r="B57" s="7"/>
      <c r="C57" s="8" t="s">
        <v>39</v>
      </c>
      <c r="D57" s="8">
        <v>10</v>
      </c>
      <c r="E57" s="8" t="s">
        <v>23</v>
      </c>
      <c r="F57" s="45">
        <v>0.2</v>
      </c>
      <c r="G57" s="8" t="s">
        <v>31</v>
      </c>
      <c r="H57" s="55">
        <f>D57*F57/100</f>
        <v>0.02</v>
      </c>
      <c r="I57" s="9" t="s">
        <v>9</v>
      </c>
      <c r="J57" s="8">
        <v>14</v>
      </c>
      <c r="K57" s="8" t="s">
        <v>8</v>
      </c>
      <c r="L57" s="25">
        <f>J57*H57</f>
        <v>0.28000000000000003</v>
      </c>
      <c r="N57" s="7"/>
      <c r="O57" s="8" t="s">
        <v>39</v>
      </c>
      <c r="P57" s="15">
        <f>P27</f>
        <v>10</v>
      </c>
      <c r="Q57" s="8" t="s">
        <v>23</v>
      </c>
      <c r="R57" s="8">
        <v>23</v>
      </c>
      <c r="S57" s="9" t="s">
        <v>47</v>
      </c>
      <c r="T57" s="61">
        <f t="shared" ref="T57:T58" si="8">P57*R57/1000</f>
        <v>0.23</v>
      </c>
    </row>
    <row r="58" spans="2:20" x14ac:dyDescent="0.25">
      <c r="B58" s="7"/>
      <c r="C58" s="8" t="s">
        <v>29</v>
      </c>
      <c r="D58" s="8">
        <v>500</v>
      </c>
      <c r="E58" s="8" t="s">
        <v>23</v>
      </c>
      <c r="F58" s="45">
        <v>0.12</v>
      </c>
      <c r="G58" s="8" t="s">
        <v>31</v>
      </c>
      <c r="H58" s="55">
        <f>D58*F58/100</f>
        <v>0.6</v>
      </c>
      <c r="I58" s="9" t="s">
        <v>9</v>
      </c>
      <c r="J58" s="8">
        <v>14</v>
      </c>
      <c r="K58" s="8" t="s">
        <v>8</v>
      </c>
      <c r="L58" s="25">
        <f>J58*H58</f>
        <v>8.4</v>
      </c>
      <c r="N58" s="4"/>
      <c r="O58" s="5" t="s">
        <v>29</v>
      </c>
      <c r="P58" s="57">
        <f>P28</f>
        <v>500</v>
      </c>
      <c r="Q58" s="5" t="s">
        <v>23</v>
      </c>
      <c r="R58" s="5">
        <v>0</v>
      </c>
      <c r="S58" s="6" t="s">
        <v>47</v>
      </c>
      <c r="T58" s="62">
        <f t="shared" si="8"/>
        <v>0</v>
      </c>
    </row>
    <row r="59" spans="2:20" x14ac:dyDescent="0.25">
      <c r="B59" s="12" t="s">
        <v>45</v>
      </c>
      <c r="C59" s="13"/>
      <c r="D59" s="13">
        <f>SUM(D48:D58)</f>
        <v>22285</v>
      </c>
      <c r="E59" s="13" t="s">
        <v>23</v>
      </c>
      <c r="F59" s="13"/>
      <c r="G59" s="13"/>
      <c r="H59" s="37">
        <f>SUM(H53:H58)</f>
        <v>14970.77</v>
      </c>
      <c r="I59" s="38" t="s">
        <v>9</v>
      </c>
      <c r="J59" s="13"/>
      <c r="K59" s="13"/>
      <c r="L59" s="20">
        <f>SUM(L52:L58)</f>
        <v>2398.98</v>
      </c>
      <c r="N59" s="12" t="s">
        <v>34</v>
      </c>
      <c r="O59" s="13"/>
      <c r="P59" s="16">
        <f>SUM(P52:P58)</f>
        <v>22285</v>
      </c>
      <c r="Q59" s="13" t="s">
        <v>23</v>
      </c>
      <c r="R59" s="53">
        <f>T59/P59*1000</f>
        <v>178.74579313439534</v>
      </c>
      <c r="S59" s="13" t="s">
        <v>47</v>
      </c>
      <c r="T59" s="21">
        <f>SUM(T52:T58)</f>
        <v>3983.35</v>
      </c>
    </row>
    <row r="60" spans="2:20" x14ac:dyDescent="0.25">
      <c r="B60" s="12" t="s">
        <v>33</v>
      </c>
      <c r="C60" s="13"/>
      <c r="D60" s="13"/>
      <c r="E60" s="13"/>
      <c r="F60" s="13"/>
      <c r="G60" s="13"/>
      <c r="H60" s="42">
        <f>H45+H59</f>
        <v>48141.770000000004</v>
      </c>
      <c r="I60" s="43" t="s">
        <v>9</v>
      </c>
      <c r="J60" s="13"/>
      <c r="K60" s="13"/>
      <c r="L60" s="21">
        <f>L45+L59</f>
        <v>5820.7182857142852</v>
      </c>
      <c r="N60" s="12" t="s">
        <v>33</v>
      </c>
      <c r="O60" s="13"/>
      <c r="P60" s="16">
        <f>H60</f>
        <v>48141.770000000004</v>
      </c>
      <c r="Q60" s="13" t="s">
        <v>9</v>
      </c>
      <c r="R60" s="53">
        <f>T60/P60*1000</f>
        <v>157.22209632092876</v>
      </c>
      <c r="S60" s="13" t="s">
        <v>41</v>
      </c>
      <c r="T60" s="21">
        <f>T45+T59</f>
        <v>7568.95</v>
      </c>
    </row>
    <row r="61" spans="2:20" x14ac:dyDescent="0.25">
      <c r="S61" s="52" t="s">
        <v>44</v>
      </c>
      <c r="T61" s="68">
        <f>(T30-T60)/T30</f>
        <v>0.26396067429388287</v>
      </c>
    </row>
    <row r="63" spans="2:20" x14ac:dyDescent="0.25">
      <c r="B63" t="s">
        <v>52</v>
      </c>
      <c r="N63" t="s">
        <v>53</v>
      </c>
    </row>
    <row r="65" spans="2:20" x14ac:dyDescent="0.25">
      <c r="B65" s="28" t="s">
        <v>0</v>
      </c>
      <c r="C65" s="30"/>
      <c r="D65" s="30" t="s">
        <v>19</v>
      </c>
      <c r="E65" s="30"/>
      <c r="F65" s="30" t="s">
        <v>13</v>
      </c>
      <c r="G65" s="30"/>
      <c r="H65" s="28" t="s">
        <v>14</v>
      </c>
      <c r="I65" s="33"/>
      <c r="J65" s="30" t="s">
        <v>1</v>
      </c>
      <c r="K65" s="30"/>
      <c r="L65" s="22" t="s">
        <v>2</v>
      </c>
      <c r="N65" s="28" t="s">
        <v>0</v>
      </c>
      <c r="O65" s="30"/>
      <c r="P65" s="30" t="s">
        <v>14</v>
      </c>
      <c r="Q65" s="30"/>
      <c r="R65" s="30" t="s">
        <v>40</v>
      </c>
      <c r="S65" s="30"/>
      <c r="T65" s="22" t="s">
        <v>42</v>
      </c>
    </row>
    <row r="66" spans="2:20" x14ac:dyDescent="0.25">
      <c r="B66" s="31"/>
      <c r="C66" s="32"/>
      <c r="D66" s="32"/>
      <c r="E66" s="32"/>
      <c r="F66" s="32"/>
      <c r="G66" s="32"/>
      <c r="H66" s="31"/>
      <c r="I66" s="34"/>
      <c r="J66" s="32"/>
      <c r="K66" s="32"/>
      <c r="L66" s="23" t="s">
        <v>3</v>
      </c>
      <c r="N66" s="31"/>
      <c r="O66" s="32"/>
      <c r="P66" s="32"/>
      <c r="Q66" s="32"/>
      <c r="R66" s="48"/>
      <c r="S66" s="32"/>
      <c r="T66" s="51" t="s">
        <v>43</v>
      </c>
    </row>
    <row r="67" spans="2:20" x14ac:dyDescent="0.25">
      <c r="B67" s="28" t="s">
        <v>4</v>
      </c>
      <c r="C67" s="2"/>
      <c r="D67" s="2"/>
      <c r="E67" s="2"/>
      <c r="F67" s="2"/>
      <c r="G67" s="2"/>
      <c r="H67" s="1"/>
      <c r="I67" s="3"/>
      <c r="J67" s="2"/>
      <c r="K67" s="2"/>
      <c r="L67" s="22"/>
      <c r="N67" s="28" t="s">
        <v>4</v>
      </c>
      <c r="O67" s="2"/>
      <c r="P67" s="2"/>
      <c r="Q67" s="2"/>
      <c r="R67" s="2"/>
      <c r="S67" s="3"/>
      <c r="T67" s="22"/>
    </row>
    <row r="68" spans="2:20" x14ac:dyDescent="0.25">
      <c r="B68" s="7" t="s">
        <v>5</v>
      </c>
      <c r="C68" s="8"/>
      <c r="D68" s="8"/>
      <c r="E68" s="8"/>
      <c r="F68" s="8"/>
      <c r="G68" s="8"/>
      <c r="H68" s="7"/>
      <c r="I68" s="9"/>
      <c r="J68" s="8"/>
      <c r="K68" s="8"/>
      <c r="L68" s="24"/>
      <c r="N68" s="7" t="s">
        <v>5</v>
      </c>
      <c r="O68" s="8"/>
      <c r="P68" s="8"/>
      <c r="Q68" s="8"/>
      <c r="R68" s="8"/>
      <c r="S68" s="9"/>
      <c r="T68" s="24"/>
    </row>
    <row r="69" spans="2:20" x14ac:dyDescent="0.25">
      <c r="B69" s="7"/>
      <c r="C69" s="8" t="s">
        <v>6</v>
      </c>
      <c r="D69" s="8">
        <v>83</v>
      </c>
      <c r="E69" s="8" t="s">
        <v>7</v>
      </c>
      <c r="F69" s="8">
        <v>162</v>
      </c>
      <c r="G69" s="8" t="s">
        <v>10</v>
      </c>
      <c r="H69" s="35">
        <f>D69*F69</f>
        <v>13446</v>
      </c>
      <c r="I69" s="9" t="s">
        <v>9</v>
      </c>
      <c r="J69" s="10">
        <v>6.9</v>
      </c>
      <c r="K69" s="8" t="s">
        <v>8</v>
      </c>
      <c r="L69" s="25">
        <f>H69*J69/100</f>
        <v>927.77400000000011</v>
      </c>
      <c r="N69" s="7"/>
      <c r="O69" s="8" t="s">
        <v>6</v>
      </c>
      <c r="P69" s="15">
        <f>H69</f>
        <v>13446</v>
      </c>
      <c r="Q69" s="8" t="s">
        <v>9</v>
      </c>
      <c r="R69" s="8">
        <v>250</v>
      </c>
      <c r="S69" s="9" t="s">
        <v>41</v>
      </c>
      <c r="T69" s="49">
        <f>T39</f>
        <v>3361.5</v>
      </c>
    </row>
    <row r="70" spans="2:20" x14ac:dyDescent="0.25">
      <c r="B70" s="7" t="s">
        <v>11</v>
      </c>
      <c r="C70" s="8"/>
      <c r="D70" s="8"/>
      <c r="E70" s="8"/>
      <c r="F70" s="8"/>
      <c r="G70" s="8"/>
      <c r="H70" s="35"/>
      <c r="I70" s="9"/>
      <c r="J70" s="10"/>
      <c r="K70" s="8"/>
      <c r="L70" s="25"/>
      <c r="N70" s="7" t="s">
        <v>11</v>
      </c>
      <c r="O70" s="8"/>
      <c r="P70" s="8"/>
      <c r="Q70" s="8"/>
      <c r="R70" s="8"/>
      <c r="S70" s="9"/>
      <c r="T70" s="66"/>
    </row>
    <row r="71" spans="2:20" x14ac:dyDescent="0.25">
      <c r="B71" s="7"/>
      <c r="C71" s="8" t="s">
        <v>36</v>
      </c>
      <c r="D71" s="8">
        <v>83</v>
      </c>
      <c r="E71" s="8" t="s">
        <v>7</v>
      </c>
      <c r="F71" s="8">
        <v>15</v>
      </c>
      <c r="G71" s="8" t="s">
        <v>10</v>
      </c>
      <c r="H71" s="35">
        <f>D71*F71</f>
        <v>1245</v>
      </c>
      <c r="I71" s="9" t="s">
        <v>9</v>
      </c>
      <c r="J71" s="10">
        <v>17</v>
      </c>
      <c r="K71" s="8" t="s">
        <v>8</v>
      </c>
      <c r="L71" s="25">
        <f>H71*J71/100</f>
        <v>211.65</v>
      </c>
      <c r="N71" s="7"/>
      <c r="O71" s="8" t="s">
        <v>36</v>
      </c>
      <c r="P71" s="69">
        <f>H71</f>
        <v>1245</v>
      </c>
      <c r="Q71" s="8" t="s">
        <v>9</v>
      </c>
      <c r="R71" s="8">
        <v>180</v>
      </c>
      <c r="S71" s="9" t="s">
        <v>41</v>
      </c>
      <c r="T71" s="49">
        <f t="shared" ref="T71:T73" si="9">T41</f>
        <v>224.1</v>
      </c>
    </row>
    <row r="72" spans="2:20" x14ac:dyDescent="0.25">
      <c r="B72" s="7"/>
      <c r="C72" s="8" t="s">
        <v>6</v>
      </c>
      <c r="D72" s="8">
        <v>83</v>
      </c>
      <c r="E72" s="8" t="s">
        <v>7</v>
      </c>
      <c r="F72" s="44">
        <f>3580/83</f>
        <v>43.132530120481931</v>
      </c>
      <c r="G72" s="8" t="s">
        <v>10</v>
      </c>
      <c r="H72" s="35">
        <f>D72*F72</f>
        <v>3580.0000000000005</v>
      </c>
      <c r="I72" s="9" t="s">
        <v>9</v>
      </c>
      <c r="J72" s="10">
        <f>(220+275)/35</f>
        <v>14.142857142857142</v>
      </c>
      <c r="K72" s="8" t="s">
        <v>8</v>
      </c>
      <c r="L72" s="25">
        <f>H72*J72/100</f>
        <v>506.31428571428575</v>
      </c>
      <c r="N72" s="7"/>
      <c r="O72" s="8" t="s">
        <v>6</v>
      </c>
      <c r="P72" s="15">
        <f>H72</f>
        <v>3580.0000000000005</v>
      </c>
      <c r="Q72" s="8" t="s">
        <v>9</v>
      </c>
      <c r="R72" s="8">
        <v>0</v>
      </c>
      <c r="S72" s="9" t="s">
        <v>41</v>
      </c>
      <c r="T72" s="49">
        <f t="shared" si="9"/>
        <v>0</v>
      </c>
    </row>
    <row r="73" spans="2:20" x14ac:dyDescent="0.25">
      <c r="B73" s="7"/>
      <c r="C73" s="8" t="s">
        <v>12</v>
      </c>
      <c r="D73" s="8">
        <v>100</v>
      </c>
      <c r="E73" s="8" t="s">
        <v>7</v>
      </c>
      <c r="F73" s="8">
        <v>115</v>
      </c>
      <c r="G73" s="8" t="s">
        <v>10</v>
      </c>
      <c r="H73" s="35">
        <f>D73*F73</f>
        <v>11500</v>
      </c>
      <c r="I73" s="9" t="s">
        <v>9</v>
      </c>
      <c r="J73" s="10">
        <f>(7.2+7.2)</f>
        <v>14.4</v>
      </c>
      <c r="K73" s="8" t="s">
        <v>8</v>
      </c>
      <c r="L73" s="25">
        <f>H73*J73/100</f>
        <v>1656</v>
      </c>
      <c r="N73" s="7"/>
      <c r="O73" s="56" t="s">
        <v>12</v>
      </c>
      <c r="P73" s="15">
        <f>H73</f>
        <v>11500</v>
      </c>
      <c r="Q73" s="8" t="s">
        <v>9</v>
      </c>
      <c r="R73" s="8">
        <v>0</v>
      </c>
      <c r="S73" s="9" t="s">
        <v>41</v>
      </c>
      <c r="T73" s="49">
        <f t="shared" si="9"/>
        <v>0</v>
      </c>
    </row>
    <row r="74" spans="2:20" x14ac:dyDescent="0.25">
      <c r="B74" s="4" t="s">
        <v>15</v>
      </c>
      <c r="C74" s="5"/>
      <c r="D74" s="5">
        <v>2</v>
      </c>
      <c r="E74" s="5" t="s">
        <v>37</v>
      </c>
      <c r="F74" s="5">
        <v>1700</v>
      </c>
      <c r="G74" s="5" t="s">
        <v>18</v>
      </c>
      <c r="H74" s="36">
        <f>D74*F74</f>
        <v>3400</v>
      </c>
      <c r="I74" s="6" t="s">
        <v>9</v>
      </c>
      <c r="J74" s="11">
        <v>60</v>
      </c>
      <c r="K74" s="5" t="s">
        <v>16</v>
      </c>
      <c r="L74" s="26">
        <f>D74*J74</f>
        <v>120</v>
      </c>
      <c r="N74" s="4" t="s">
        <v>15</v>
      </c>
      <c r="O74" s="5"/>
      <c r="P74" s="57">
        <v>3400</v>
      </c>
      <c r="Q74" s="5" t="s">
        <v>9</v>
      </c>
      <c r="R74" s="5">
        <v>0</v>
      </c>
      <c r="S74" s="6" t="s">
        <v>41</v>
      </c>
      <c r="T74" s="49">
        <f t="shared" ref="T74" si="10">P74*R74/1000</f>
        <v>0</v>
      </c>
    </row>
    <row r="75" spans="2:20" x14ac:dyDescent="0.25">
      <c r="B75" s="12" t="s">
        <v>46</v>
      </c>
      <c r="C75" s="13"/>
      <c r="D75" s="13">
        <f>D71+D73</f>
        <v>183</v>
      </c>
      <c r="E75" s="13" t="s">
        <v>7</v>
      </c>
      <c r="F75" s="13"/>
      <c r="G75" s="13"/>
      <c r="H75" s="37">
        <f>SUM(H69:H74)</f>
        <v>33171</v>
      </c>
      <c r="I75" s="38" t="s">
        <v>9</v>
      </c>
      <c r="J75" s="13"/>
      <c r="K75" s="13"/>
      <c r="L75" s="20">
        <f>SUM(L69:L74)</f>
        <v>3421.7382857142857</v>
      </c>
      <c r="N75" s="12" t="s">
        <v>35</v>
      </c>
      <c r="O75" s="13"/>
      <c r="P75" s="16">
        <f>SUM(P69:P74)</f>
        <v>33171</v>
      </c>
      <c r="Q75" s="13" t="s">
        <v>9</v>
      </c>
      <c r="R75" s="53">
        <f>T75/P75*1000</f>
        <v>108.09441982454554</v>
      </c>
      <c r="S75" s="13" t="s">
        <v>41</v>
      </c>
      <c r="T75" s="21">
        <f>SUM(T69:T74)</f>
        <v>3585.6</v>
      </c>
    </row>
    <row r="76" spans="2:20" x14ac:dyDescent="0.25">
      <c r="B76" s="29" t="s">
        <v>20</v>
      </c>
      <c r="C76" s="2"/>
      <c r="D76" s="2"/>
      <c r="E76" s="2"/>
      <c r="F76" s="2"/>
      <c r="G76" s="3"/>
      <c r="H76" s="39"/>
      <c r="I76" s="3"/>
      <c r="J76" s="2"/>
      <c r="K76" s="2"/>
      <c r="L76" s="27"/>
      <c r="N76" s="29" t="s">
        <v>20</v>
      </c>
      <c r="O76" s="2"/>
      <c r="P76" s="17"/>
      <c r="Q76" s="2"/>
      <c r="R76" s="2"/>
      <c r="S76" s="3"/>
      <c r="T76" s="22"/>
    </row>
    <row r="77" spans="2:20" x14ac:dyDescent="0.25">
      <c r="B77" s="14" t="s">
        <v>21</v>
      </c>
      <c r="C77" s="8"/>
      <c r="D77" s="8"/>
      <c r="E77" s="8"/>
      <c r="F77" s="8"/>
      <c r="G77" s="9"/>
      <c r="H77" s="35"/>
      <c r="I77" s="9"/>
      <c r="J77" s="8"/>
      <c r="K77" s="8"/>
      <c r="L77" s="25"/>
      <c r="N77" s="14" t="s">
        <v>21</v>
      </c>
      <c r="O77" s="8"/>
      <c r="P77" s="15"/>
      <c r="Q77" s="8"/>
      <c r="R77" s="8"/>
      <c r="S77" s="9"/>
      <c r="T77" s="24"/>
    </row>
    <row r="78" spans="2:20" x14ac:dyDescent="0.25">
      <c r="B78" s="7"/>
      <c r="C78" s="8" t="s">
        <v>22</v>
      </c>
      <c r="D78" s="8">
        <v>10000</v>
      </c>
      <c r="E78" s="8" t="s">
        <v>23</v>
      </c>
      <c r="F78" s="8">
        <v>5</v>
      </c>
      <c r="G78" s="9" t="s">
        <v>24</v>
      </c>
      <c r="H78" s="35">
        <f>D78*F78/100</f>
        <v>500</v>
      </c>
      <c r="I78" s="9" t="s">
        <v>25</v>
      </c>
      <c r="J78" s="8">
        <v>1.6</v>
      </c>
      <c r="K78" s="8" t="s">
        <v>26</v>
      </c>
      <c r="L78" s="25">
        <f>J78*H78</f>
        <v>800</v>
      </c>
      <c r="N78" s="7"/>
      <c r="O78" s="8" t="s">
        <v>22</v>
      </c>
      <c r="P78" s="15">
        <f>D78</f>
        <v>10000</v>
      </c>
      <c r="Q78" s="8" t="s">
        <v>23</v>
      </c>
      <c r="R78" s="8">
        <f>26.6*F78</f>
        <v>133</v>
      </c>
      <c r="S78" s="9" t="s">
        <v>47</v>
      </c>
      <c r="T78" s="49">
        <f>P78*R78/1000</f>
        <v>1330</v>
      </c>
    </row>
    <row r="79" spans="2:20" x14ac:dyDescent="0.25">
      <c r="B79" s="7"/>
      <c r="C79" s="8" t="s">
        <v>27</v>
      </c>
      <c r="D79" s="8">
        <v>500</v>
      </c>
      <c r="E79" s="8" t="s">
        <v>23</v>
      </c>
      <c r="F79" s="8">
        <v>4</v>
      </c>
      <c r="G79" s="9" t="s">
        <v>24</v>
      </c>
      <c r="H79" s="35">
        <f>D79*F79/100</f>
        <v>20</v>
      </c>
      <c r="I79" s="9" t="s">
        <v>25</v>
      </c>
      <c r="J79" s="8">
        <v>1.6</v>
      </c>
      <c r="K79" s="8" t="s">
        <v>26</v>
      </c>
      <c r="L79" s="25">
        <f>J79*H79</f>
        <v>32</v>
      </c>
      <c r="N79" s="7"/>
      <c r="O79" s="8" t="s">
        <v>27</v>
      </c>
      <c r="P79" s="15">
        <f t="shared" ref="P79:P81" si="11">D79</f>
        <v>500</v>
      </c>
      <c r="Q79" s="8" t="s">
        <v>23</v>
      </c>
      <c r="R79" s="65">
        <f>R49</f>
        <v>106.4</v>
      </c>
      <c r="S79" s="9" t="s">
        <v>47</v>
      </c>
      <c r="T79" s="49">
        <f t="shared" ref="T79:T81" si="12">P79*R79/1000</f>
        <v>53.2</v>
      </c>
    </row>
    <row r="80" spans="2:20" x14ac:dyDescent="0.25">
      <c r="B80" s="7"/>
      <c r="C80" s="8" t="s">
        <v>38</v>
      </c>
      <c r="D80" s="8">
        <v>175</v>
      </c>
      <c r="E80" s="8" t="s">
        <v>23</v>
      </c>
      <c r="F80" s="8">
        <v>4</v>
      </c>
      <c r="G80" s="9" t="s">
        <v>24</v>
      </c>
      <c r="H80" s="35">
        <f>D80*F80/100</f>
        <v>7</v>
      </c>
      <c r="I80" s="9" t="s">
        <v>25</v>
      </c>
      <c r="J80" s="8">
        <v>0.6</v>
      </c>
      <c r="K80" s="8" t="s">
        <v>26</v>
      </c>
      <c r="L80" s="25">
        <f>J80*H80</f>
        <v>4.2</v>
      </c>
      <c r="N80" s="7"/>
      <c r="O80" s="8" t="s">
        <v>38</v>
      </c>
      <c r="P80" s="15">
        <f t="shared" si="11"/>
        <v>175</v>
      </c>
      <c r="Q80" s="8" t="s">
        <v>23</v>
      </c>
      <c r="R80" s="65">
        <f>R50</f>
        <v>106.4</v>
      </c>
      <c r="S80" s="9" t="s">
        <v>47</v>
      </c>
      <c r="T80" s="49">
        <f t="shared" si="12"/>
        <v>18.62</v>
      </c>
    </row>
    <row r="81" spans="2:20" x14ac:dyDescent="0.25">
      <c r="B81" s="7"/>
      <c r="C81" s="8" t="s">
        <v>28</v>
      </c>
      <c r="D81" s="8"/>
      <c r="E81" s="8" t="s">
        <v>23</v>
      </c>
      <c r="F81" s="8">
        <v>5</v>
      </c>
      <c r="G81" s="9" t="s">
        <v>24</v>
      </c>
      <c r="H81" s="35">
        <f>D81*F81/100</f>
        <v>0</v>
      </c>
      <c r="I81" s="9" t="s">
        <v>25</v>
      </c>
      <c r="J81" s="8">
        <v>0.8</v>
      </c>
      <c r="K81" s="8" t="s">
        <v>26</v>
      </c>
      <c r="L81" s="25">
        <f>J81*H81</f>
        <v>0</v>
      </c>
      <c r="N81" s="7"/>
      <c r="O81" s="8" t="s">
        <v>28</v>
      </c>
      <c r="P81" s="15">
        <f t="shared" si="11"/>
        <v>0</v>
      </c>
      <c r="Q81" s="8" t="s">
        <v>23</v>
      </c>
      <c r="R81" s="8">
        <f>R51</f>
        <v>133</v>
      </c>
      <c r="S81" s="9" t="s">
        <v>47</v>
      </c>
      <c r="T81" s="49">
        <f t="shared" si="12"/>
        <v>0</v>
      </c>
    </row>
    <row r="82" spans="2:20" x14ac:dyDescent="0.25">
      <c r="B82" s="7"/>
      <c r="C82" s="8"/>
      <c r="D82" s="8"/>
      <c r="E82" s="8"/>
      <c r="F82" s="8"/>
      <c r="G82" s="9"/>
      <c r="H82" s="39">
        <f>SUM(H78:H81)</f>
        <v>527</v>
      </c>
      <c r="I82" s="40" t="s">
        <v>25</v>
      </c>
      <c r="J82" s="2"/>
      <c r="K82" s="2"/>
      <c r="L82" s="27">
        <f>SUM(L78:L81)</f>
        <v>836.2</v>
      </c>
      <c r="N82" s="7"/>
      <c r="O82" s="19" t="s">
        <v>17</v>
      </c>
      <c r="P82" s="17">
        <f>SUM(P78:P81)</f>
        <v>10675</v>
      </c>
      <c r="Q82" s="19" t="s">
        <v>23</v>
      </c>
      <c r="R82" s="2"/>
      <c r="S82" s="3"/>
      <c r="T82" s="50">
        <f>SUM(T78:T81)</f>
        <v>1401.82</v>
      </c>
    </row>
    <row r="83" spans="2:20" x14ac:dyDescent="0.25">
      <c r="B83" s="7"/>
      <c r="C83" s="8"/>
      <c r="D83" s="8"/>
      <c r="E83" s="8"/>
      <c r="F83" s="8"/>
      <c r="G83" s="63" t="s">
        <v>32</v>
      </c>
      <c r="H83" s="35">
        <f>10*H82</f>
        <v>5270</v>
      </c>
      <c r="I83" s="41" t="s">
        <v>9</v>
      </c>
      <c r="J83" s="8"/>
      <c r="K83" s="8"/>
      <c r="L83" s="25"/>
      <c r="N83" s="7"/>
      <c r="O83" s="8"/>
      <c r="P83" s="69">
        <f>H83</f>
        <v>5270</v>
      </c>
      <c r="Q83" s="56" t="s">
        <v>9</v>
      </c>
      <c r="R83" s="8"/>
      <c r="S83" s="9"/>
      <c r="T83" s="72"/>
    </row>
    <row r="84" spans="2:20" x14ac:dyDescent="0.25">
      <c r="B84" s="7" t="s">
        <v>11</v>
      </c>
      <c r="C84" s="8"/>
      <c r="D84" s="8"/>
      <c r="E84" s="8"/>
      <c r="F84" s="8"/>
      <c r="G84" s="9"/>
      <c r="H84" s="35"/>
      <c r="I84" s="9"/>
      <c r="J84" s="8"/>
      <c r="K84" s="8"/>
      <c r="L84" s="25"/>
      <c r="N84" s="7" t="s">
        <v>11</v>
      </c>
      <c r="O84" s="8"/>
      <c r="P84" s="15"/>
      <c r="Q84" s="8"/>
      <c r="R84" s="8"/>
      <c r="S84" s="9"/>
      <c r="T84" s="24"/>
    </row>
    <row r="85" spans="2:20" x14ac:dyDescent="0.25">
      <c r="B85" s="7"/>
      <c r="C85" s="8" t="s">
        <v>22</v>
      </c>
      <c r="D85" s="8">
        <v>10000</v>
      </c>
      <c r="E85" s="8" t="s">
        <v>23</v>
      </c>
      <c r="F85" s="8">
        <v>0.25</v>
      </c>
      <c r="G85" s="41" t="s">
        <v>31</v>
      </c>
      <c r="H85" s="55">
        <f>D85*F85/100</f>
        <v>25</v>
      </c>
      <c r="I85" s="9" t="s">
        <v>9</v>
      </c>
      <c r="J85" s="8">
        <v>14</v>
      </c>
      <c r="K85" s="8" t="s">
        <v>8</v>
      </c>
      <c r="L85" s="25">
        <f>J85*H85</f>
        <v>350</v>
      </c>
      <c r="N85" s="7"/>
      <c r="O85" s="56" t="s">
        <v>22</v>
      </c>
      <c r="P85" s="15">
        <v>10000</v>
      </c>
      <c r="Q85" s="8" t="s">
        <v>23</v>
      </c>
      <c r="R85" s="8">
        <v>0</v>
      </c>
      <c r="S85" s="9" t="s">
        <v>47</v>
      </c>
      <c r="T85" s="49">
        <f>P85*R85/1000</f>
        <v>0</v>
      </c>
    </row>
    <row r="86" spans="2:20" x14ac:dyDescent="0.25">
      <c r="B86" s="7"/>
      <c r="C86" s="8" t="s">
        <v>30</v>
      </c>
      <c r="D86" s="8">
        <v>100</v>
      </c>
      <c r="E86" s="8" t="s">
        <v>23</v>
      </c>
      <c r="F86" s="45">
        <v>0.15</v>
      </c>
      <c r="G86" s="9" t="s">
        <v>31</v>
      </c>
      <c r="H86" s="55">
        <f>D86*F86/100</f>
        <v>0.15</v>
      </c>
      <c r="I86" s="9" t="s">
        <v>9</v>
      </c>
      <c r="J86" s="8">
        <v>14</v>
      </c>
      <c r="K86" s="8" t="s">
        <v>8</v>
      </c>
      <c r="L86" s="25">
        <f>J86*H86</f>
        <v>2.1</v>
      </c>
      <c r="N86" s="7"/>
      <c r="O86" s="8" t="s">
        <v>30</v>
      </c>
      <c r="P86" s="15">
        <f>P56</f>
        <v>100</v>
      </c>
      <c r="Q86" s="8" t="s">
        <v>23</v>
      </c>
      <c r="R86" s="8">
        <v>11</v>
      </c>
      <c r="S86" s="9" t="s">
        <v>47</v>
      </c>
      <c r="T86" s="49">
        <f>P86*R86/1000</f>
        <v>1.1000000000000001</v>
      </c>
    </row>
    <row r="87" spans="2:20" x14ac:dyDescent="0.25">
      <c r="B87" s="7"/>
      <c r="C87" s="8" t="s">
        <v>39</v>
      </c>
      <c r="D87" s="8">
        <v>10</v>
      </c>
      <c r="E87" s="8" t="s">
        <v>23</v>
      </c>
      <c r="F87" s="45">
        <v>0.2</v>
      </c>
      <c r="G87" s="9" t="s">
        <v>31</v>
      </c>
      <c r="H87" s="55">
        <f>D87*F87/100</f>
        <v>0.02</v>
      </c>
      <c r="I87" s="9" t="s">
        <v>9</v>
      </c>
      <c r="J87" s="8">
        <v>14</v>
      </c>
      <c r="K87" s="8" t="s">
        <v>8</v>
      </c>
      <c r="L87" s="25">
        <f>J87*H87</f>
        <v>0.28000000000000003</v>
      </c>
      <c r="N87" s="7"/>
      <c r="O87" s="8" t="s">
        <v>39</v>
      </c>
      <c r="P87" s="15">
        <f>P57</f>
        <v>10</v>
      </c>
      <c r="Q87" s="8" t="s">
        <v>23</v>
      </c>
      <c r="R87" s="8">
        <v>23</v>
      </c>
      <c r="S87" s="9" t="s">
        <v>47</v>
      </c>
      <c r="T87" s="49">
        <f t="shared" ref="T87:T88" si="13">P87*R87/1000</f>
        <v>0.23</v>
      </c>
    </row>
    <row r="88" spans="2:20" x14ac:dyDescent="0.25">
      <c r="B88" s="4"/>
      <c r="C88" s="5" t="s">
        <v>29</v>
      </c>
      <c r="D88" s="5">
        <v>500</v>
      </c>
      <c r="E88" s="5" t="s">
        <v>23</v>
      </c>
      <c r="F88" s="64">
        <v>0.12</v>
      </c>
      <c r="G88" s="6" t="s">
        <v>31</v>
      </c>
      <c r="H88" s="55">
        <f>D88*F88/100</f>
        <v>0.6</v>
      </c>
      <c r="I88" s="9" t="s">
        <v>9</v>
      </c>
      <c r="J88" s="8">
        <v>14</v>
      </c>
      <c r="K88" s="8" t="s">
        <v>8</v>
      </c>
      <c r="L88" s="25">
        <f>J88*H88</f>
        <v>8.4</v>
      </c>
      <c r="N88" s="4"/>
      <c r="O88" s="5" t="s">
        <v>29</v>
      </c>
      <c r="P88" s="57">
        <f>P58</f>
        <v>500</v>
      </c>
      <c r="Q88" s="5" t="s">
        <v>23</v>
      </c>
      <c r="R88" s="5">
        <v>0</v>
      </c>
      <c r="S88" s="6" t="s">
        <v>47</v>
      </c>
      <c r="T88" s="58">
        <f t="shared" si="13"/>
        <v>0</v>
      </c>
    </row>
    <row r="89" spans="2:20" x14ac:dyDescent="0.25">
      <c r="B89" s="12" t="s">
        <v>45</v>
      </c>
      <c r="C89" s="13"/>
      <c r="D89" s="13">
        <f>SUM(D78:D88)</f>
        <v>21285</v>
      </c>
      <c r="E89" s="13" t="s">
        <v>23</v>
      </c>
      <c r="F89" s="13"/>
      <c r="G89" s="13"/>
      <c r="H89" s="37">
        <f>SUM(H83:H88)</f>
        <v>5295.77</v>
      </c>
      <c r="I89" s="38" t="s">
        <v>9</v>
      </c>
      <c r="J89" s="13"/>
      <c r="K89" s="13"/>
      <c r="L89" s="20">
        <f>SUM(L82:L88)</f>
        <v>1196.98</v>
      </c>
      <c r="N89" s="12" t="s">
        <v>34</v>
      </c>
      <c r="O89" s="13"/>
      <c r="P89" s="16">
        <f>SUM(P82:P88)</f>
        <v>26555</v>
      </c>
      <c r="Q89" s="13" t="s">
        <v>23</v>
      </c>
      <c r="R89" s="53">
        <f>T89/P89*1000</f>
        <v>52.839389945396348</v>
      </c>
      <c r="S89" s="13" t="s">
        <v>47</v>
      </c>
      <c r="T89" s="21">
        <f>SUM(T82:T88)</f>
        <v>1403.1499999999999</v>
      </c>
    </row>
    <row r="90" spans="2:20" x14ac:dyDescent="0.25">
      <c r="B90" s="12" t="s">
        <v>33</v>
      </c>
      <c r="C90" s="13"/>
      <c r="D90" s="13"/>
      <c r="E90" s="13"/>
      <c r="F90" s="13"/>
      <c r="G90" s="13"/>
      <c r="H90" s="42">
        <f>H75+H89</f>
        <v>38466.770000000004</v>
      </c>
      <c r="I90" s="43" t="s">
        <v>9</v>
      </c>
      <c r="J90" s="13"/>
      <c r="K90" s="13"/>
      <c r="L90" s="21">
        <f>L75+L89</f>
        <v>4618.7182857142852</v>
      </c>
      <c r="N90" s="12" t="s">
        <v>33</v>
      </c>
      <c r="O90" s="13"/>
      <c r="P90" s="16">
        <f>H90</f>
        <v>38466.770000000004</v>
      </c>
      <c r="Q90" s="13" t="s">
        <v>9</v>
      </c>
      <c r="R90" s="53">
        <f>T90/P90*1000</f>
        <v>129.68985958529919</v>
      </c>
      <c r="S90" s="13" t="s">
        <v>41</v>
      </c>
      <c r="T90" s="21">
        <f>T75+T89</f>
        <v>4988.75</v>
      </c>
    </row>
    <row r="91" spans="2:20" x14ac:dyDescent="0.25">
      <c r="S91" s="70" t="s">
        <v>44</v>
      </c>
      <c r="T91" s="71">
        <f>(T30-T90)/T30</f>
        <v>0.51487112662702328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Asko</dc:creator>
  <cp:lastModifiedBy>Asko</cp:lastModifiedBy>
  <cp:lastPrinted>2013-02-19T08:45:26Z</cp:lastPrinted>
  <dcterms:created xsi:type="dcterms:W3CDTF">2012-10-22T15:03:38Z</dcterms:created>
  <dcterms:modified xsi:type="dcterms:W3CDTF">2013-02-25T16:51:30Z</dcterms:modified>
</cp:coreProperties>
</file>